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updateLinks="never" defaultThemeVersion="124226"/>
  <xr:revisionPtr revIDLastSave="0" documentId="13_ncr:1_{79C447B9-A9B0-4FCF-8DCB-DB91E739EE2E}" xr6:coauthVersionLast="47" xr6:coauthVersionMax="47" xr10:uidLastSave="{00000000-0000-0000-0000-000000000000}"/>
  <bookViews>
    <workbookView xWindow="-120" yWindow="-120" windowWidth="29040" windowHeight="15840" tabRatio="709" xr2:uid="{00000000-000D-0000-FFFF-FFFF00000000}"/>
  </bookViews>
  <sheets>
    <sheet name="RS" sheetId="48" r:id="rId1"/>
  </sheets>
  <definedNames>
    <definedName name="_xlnm._FilterDatabase" localSheetId="0" hidden="1">RS!$A$14:$Q$324</definedName>
    <definedName name="_xlnm.Print_Titles" localSheetId="0">RS!$14:$14</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87" i="48" l="1"/>
  <c r="H487" i="48"/>
  <c r="G487" i="48"/>
  <c r="J464" i="48"/>
  <c r="H464" i="48"/>
  <c r="G464" i="48"/>
  <c r="G57" i="48"/>
  <c r="H57" i="48"/>
  <c r="J57" i="48"/>
  <c r="P485" i="48"/>
  <c r="O485" i="48"/>
  <c r="N485" i="48"/>
  <c r="M485" i="48"/>
  <c r="L485" i="48"/>
  <c r="O486" i="48"/>
  <c r="M486" i="48"/>
  <c r="K486" i="48"/>
  <c r="P486" i="48" s="1"/>
  <c r="I486" i="48"/>
  <c r="N486" i="48" s="1"/>
  <c r="O484" i="48"/>
  <c r="M484" i="48"/>
  <c r="K484" i="48"/>
  <c r="P484" i="48" s="1"/>
  <c r="I484" i="48"/>
  <c r="N484" i="48" s="1"/>
  <c r="K483" i="48"/>
  <c r="I483" i="48"/>
  <c r="K482" i="48"/>
  <c r="I482" i="48"/>
  <c r="K481" i="48"/>
  <c r="I481" i="48"/>
  <c r="K480" i="48"/>
  <c r="I480" i="48"/>
  <c r="O478" i="48"/>
  <c r="M478" i="48"/>
  <c r="K478" i="48"/>
  <c r="P478" i="48" s="1"/>
  <c r="I478" i="48"/>
  <c r="N478" i="48" s="1"/>
  <c r="K477" i="48"/>
  <c r="I477" i="48"/>
  <c r="K476" i="48"/>
  <c r="I476" i="48"/>
  <c r="K475" i="48"/>
  <c r="I475" i="48"/>
  <c r="O474" i="48"/>
  <c r="M474" i="48"/>
  <c r="K474" i="48"/>
  <c r="P474" i="48" s="1"/>
  <c r="I474" i="48"/>
  <c r="N474" i="48" s="1"/>
  <c r="O473" i="48"/>
  <c r="M473" i="48"/>
  <c r="K473" i="48"/>
  <c r="P473" i="48" s="1"/>
  <c r="I473" i="48"/>
  <c r="N473" i="48" s="1"/>
  <c r="O472" i="48"/>
  <c r="M472" i="48"/>
  <c r="K472" i="48"/>
  <c r="P472" i="48" s="1"/>
  <c r="I472" i="48"/>
  <c r="N472" i="48" s="1"/>
  <c r="O471" i="48"/>
  <c r="M471" i="48"/>
  <c r="K471" i="48"/>
  <c r="P471" i="48" s="1"/>
  <c r="I471" i="48"/>
  <c r="N471" i="48" s="1"/>
  <c r="K470" i="48"/>
  <c r="I470" i="48"/>
  <c r="O469" i="48"/>
  <c r="M469" i="48"/>
  <c r="K469" i="48"/>
  <c r="P469" i="48" s="1"/>
  <c r="I469" i="48"/>
  <c r="N469" i="48" s="1"/>
  <c r="O468" i="48"/>
  <c r="M468" i="48"/>
  <c r="K468" i="48"/>
  <c r="P468" i="48" s="1"/>
  <c r="I468" i="48"/>
  <c r="N468" i="48" s="1"/>
  <c r="O467" i="48"/>
  <c r="M467" i="48"/>
  <c r="K467" i="48"/>
  <c r="P467" i="48" s="1"/>
  <c r="I467" i="48"/>
  <c r="N467" i="48" s="1"/>
  <c r="O466" i="48"/>
  <c r="M466" i="48"/>
  <c r="K466" i="48"/>
  <c r="P466" i="48" s="1"/>
  <c r="I466" i="48"/>
  <c r="N466" i="48" s="1"/>
  <c r="F446" i="48"/>
  <c r="F451" i="48"/>
  <c r="F449" i="48"/>
  <c r="F448" i="48"/>
  <c r="F445" i="48"/>
  <c r="F444" i="48"/>
  <c r="F437" i="48"/>
  <c r="A327" i="48"/>
  <c r="A328" i="48" s="1"/>
  <c r="A329" i="48" s="1"/>
  <c r="A330" i="48" s="1"/>
  <c r="A331" i="48" s="1"/>
  <c r="A332" i="48" s="1"/>
  <c r="A333" i="48" s="1"/>
  <c r="A334" i="48" s="1"/>
  <c r="A335" i="48" s="1"/>
  <c r="A336" i="48" s="1"/>
  <c r="A337" i="48" s="1"/>
  <c r="A338" i="48" s="1"/>
  <c r="A339" i="48" s="1"/>
  <c r="A340" i="48" s="1"/>
  <c r="A341" i="48" s="1"/>
  <c r="A342" i="48" s="1"/>
  <c r="A343" i="48" s="1"/>
  <c r="A344" i="48" s="1"/>
  <c r="A345" i="48" s="1"/>
  <c r="A346" i="48" s="1"/>
  <c r="A347" i="48" s="1"/>
  <c r="A348" i="48" s="1"/>
  <c r="A349" i="48" s="1"/>
  <c r="A350" i="48" s="1"/>
  <c r="A351" i="48" s="1"/>
  <c r="A352" i="48" s="1"/>
  <c r="A353" i="48" s="1"/>
  <c r="A354" i="48" s="1"/>
  <c r="A355" i="48" s="1"/>
  <c r="F480" i="48"/>
  <c r="M480" i="48" s="1"/>
  <c r="F477" i="48"/>
  <c r="M477" i="48" s="1"/>
  <c r="F476" i="48"/>
  <c r="O476" i="48" s="1"/>
  <c r="F475" i="48"/>
  <c r="M475" i="48" s="1"/>
  <c r="F470" i="48"/>
  <c r="O470" i="48" s="1"/>
  <c r="A467" i="48"/>
  <c r="A468" i="48" s="1"/>
  <c r="A469" i="48" s="1"/>
  <c r="A470" i="48" s="1"/>
  <c r="A471" i="48" s="1"/>
  <c r="A472" i="48" s="1"/>
  <c r="A473" i="48" s="1"/>
  <c r="A474" i="48" s="1"/>
  <c r="A475" i="48" s="1"/>
  <c r="A476" i="48" s="1"/>
  <c r="A477" i="48" s="1"/>
  <c r="A478" i="48" s="1"/>
  <c r="A480" i="48" s="1"/>
  <c r="A481" i="48" s="1"/>
  <c r="A482" i="48" s="1"/>
  <c r="A483" i="48" s="1"/>
  <c r="A484" i="48" s="1"/>
  <c r="A486" i="48" s="1"/>
  <c r="F455" i="48"/>
  <c r="F442" i="48"/>
  <c r="F424" i="48"/>
  <c r="A413" i="48"/>
  <c r="A414" i="48" s="1"/>
  <c r="A415" i="48" s="1"/>
  <c r="A416" i="48" s="1"/>
  <c r="A417" i="48" s="1"/>
  <c r="A418" i="48" s="1"/>
  <c r="A419" i="48" s="1"/>
  <c r="A420" i="48" s="1"/>
  <c r="A421" i="48" s="1"/>
  <c r="A422" i="48" s="1"/>
  <c r="A423" i="48" s="1"/>
  <c r="A424" i="48" s="1"/>
  <c r="A425" i="48" s="1"/>
  <c r="A426" i="48" s="1"/>
  <c r="A427" i="48" s="1"/>
  <c r="A428" i="48" s="1"/>
  <c r="A429" i="48" s="1"/>
  <c r="A430" i="48" s="1"/>
  <c r="A431" i="48" s="1"/>
  <c r="A432" i="48" s="1"/>
  <c r="A433" i="48" s="1"/>
  <c r="A434" i="48" s="1"/>
  <c r="A435" i="48" s="1"/>
  <c r="A436" i="48" s="1"/>
  <c r="A437" i="48" s="1"/>
  <c r="A438" i="48" s="1"/>
  <c r="A439" i="48" s="1"/>
  <c r="A440" i="48" s="1"/>
  <c r="A441" i="48" s="1"/>
  <c r="A442" i="48" s="1"/>
  <c r="A443" i="48" s="1"/>
  <c r="A444" i="48" s="1"/>
  <c r="A445" i="48" s="1"/>
  <c r="A446" i="48" s="1"/>
  <c r="A447" i="48" s="1"/>
  <c r="A448" i="48" s="1"/>
  <c r="A449" i="48" s="1"/>
  <c r="A450" i="48" s="1"/>
  <c r="A451" i="48" s="1"/>
  <c r="A452" i="48" s="1"/>
  <c r="A453" i="48" s="1"/>
  <c r="A454" i="48" s="1"/>
  <c r="A455" i="48" s="1"/>
  <c r="A456" i="48" s="1"/>
  <c r="A457" i="48" s="1"/>
  <c r="A458" i="48" s="1"/>
  <c r="A459" i="48" s="1"/>
  <c r="A460" i="48" s="1"/>
  <c r="A461" i="48" s="1"/>
  <c r="A462" i="48" s="1"/>
  <c r="A463" i="48" s="1"/>
  <c r="F404" i="48"/>
  <c r="F400" i="48"/>
  <c r="F398" i="48"/>
  <c r="F401" i="48" s="1"/>
  <c r="A388" i="48"/>
  <c r="A389" i="48" s="1"/>
  <c r="A390" i="48" s="1"/>
  <c r="A391" i="48" s="1"/>
  <c r="A392" i="48" s="1"/>
  <c r="A393" i="48" s="1"/>
  <c r="A394" i="48" s="1"/>
  <c r="A395" i="48" s="1"/>
  <c r="A396" i="48" s="1"/>
  <c r="A397" i="48" s="1"/>
  <c r="A398" i="48" s="1"/>
  <c r="A399" i="48" s="1"/>
  <c r="A400" i="48" s="1"/>
  <c r="A401" i="48" s="1"/>
  <c r="A402" i="48" s="1"/>
  <c r="A404" i="48" s="1"/>
  <c r="A405" i="48" s="1"/>
  <c r="A406" i="48" s="1"/>
  <c r="A407" i="48" s="1"/>
  <c r="A408" i="48" s="1"/>
  <c r="A409" i="48" s="1"/>
  <c r="F377" i="48"/>
  <c r="F375" i="48"/>
  <c r="F382" i="48" s="1"/>
  <c r="F373" i="48"/>
  <c r="F372" i="48"/>
  <c r="F371" i="48"/>
  <c r="A359" i="48"/>
  <c r="A360" i="48" s="1"/>
  <c r="A361" i="48" s="1"/>
  <c r="A362" i="48" s="1"/>
  <c r="A363" i="48" s="1"/>
  <c r="A364" i="48" s="1"/>
  <c r="A365" i="48" s="1"/>
  <c r="A366" i="48" s="1"/>
  <c r="A367" i="48" s="1"/>
  <c r="A368" i="48" s="1"/>
  <c r="A369" i="48" s="1"/>
  <c r="A370" i="48" s="1"/>
  <c r="A371" i="48" s="1"/>
  <c r="A372" i="48" s="1"/>
  <c r="A373" i="48" s="1"/>
  <c r="A374" i="48" s="1"/>
  <c r="A375" i="48" s="1"/>
  <c r="A376" i="48" s="1"/>
  <c r="A377" i="48" s="1"/>
  <c r="A378" i="48" s="1"/>
  <c r="A379" i="48" s="1"/>
  <c r="A380" i="48" s="1"/>
  <c r="A381" i="48" s="1"/>
  <c r="A382" i="48" s="1"/>
  <c r="A383" i="48" s="1"/>
  <c r="A384" i="48" s="1"/>
  <c r="F350" i="48"/>
  <c r="F348" i="48"/>
  <c r="F345" i="48"/>
  <c r="F343" i="48"/>
  <c r="A294" i="48"/>
  <c r="A295" i="48" s="1"/>
  <c r="A296" i="48" s="1"/>
  <c r="A297" i="48" s="1"/>
  <c r="A298" i="48" s="1"/>
  <c r="A299" i="48" s="1"/>
  <c r="A300" i="48" s="1"/>
  <c r="A301" i="48" s="1"/>
  <c r="A302" i="48" s="1"/>
  <c r="A303" i="48" s="1"/>
  <c r="A304" i="48" s="1"/>
  <c r="A305" i="48" s="1"/>
  <c r="A306" i="48" s="1"/>
  <c r="A307" i="48" s="1"/>
  <c r="A308" i="48" s="1"/>
  <c r="A309" i="48" s="1"/>
  <c r="A310" i="48" s="1"/>
  <c r="A311" i="48" s="1"/>
  <c r="A312" i="48" s="1"/>
  <c r="A313" i="48" s="1"/>
  <c r="A314" i="48" s="1"/>
  <c r="A315" i="48" s="1"/>
  <c r="A316" i="48" s="1"/>
  <c r="A317" i="48" s="1"/>
  <c r="A318" i="48" s="1"/>
  <c r="A319" i="48" s="1"/>
  <c r="A320" i="48" s="1"/>
  <c r="A321" i="48" s="1"/>
  <c r="A322" i="48" s="1"/>
  <c r="A323" i="48" s="1"/>
  <c r="A324" i="48" s="1"/>
  <c r="A265" i="48"/>
  <c r="A266" i="48" s="1"/>
  <c r="A267" i="48" s="1"/>
  <c r="A268" i="48" s="1"/>
  <c r="A269" i="48" s="1"/>
  <c r="A270" i="48" s="1"/>
  <c r="A271" i="48" s="1"/>
  <c r="A272" i="48" s="1"/>
  <c r="A273" i="48" s="1"/>
  <c r="A274" i="48" s="1"/>
  <c r="A275" i="48" s="1"/>
  <c r="A276" i="48" s="1"/>
  <c r="A277" i="48" s="1"/>
  <c r="A278" i="48" s="1"/>
  <c r="A279" i="48" s="1"/>
  <c r="A280" i="48" s="1"/>
  <c r="A281" i="48" s="1"/>
  <c r="A282" i="48" s="1"/>
  <c r="A283" i="48" s="1"/>
  <c r="A284" i="48" s="1"/>
  <c r="A285" i="48" s="1"/>
  <c r="A286" i="48" s="1"/>
  <c r="A287" i="48" s="1"/>
  <c r="A288" i="48" s="1"/>
  <c r="A289" i="48" s="1"/>
  <c r="A290" i="48" s="1"/>
  <c r="A241" i="48"/>
  <c r="A242" i="48" s="1"/>
  <c r="A243" i="48" s="1"/>
  <c r="A244" i="48" s="1"/>
  <c r="A245" i="48" s="1"/>
  <c r="A246" i="48" s="1"/>
  <c r="A247" i="48" s="1"/>
  <c r="A248" i="48" s="1"/>
  <c r="A249" i="48" s="1"/>
  <c r="A250" i="48" s="1"/>
  <c r="A251" i="48" s="1"/>
  <c r="A252" i="48" s="1"/>
  <c r="A253" i="48" s="1"/>
  <c r="A254" i="48" s="1"/>
  <c r="A255" i="48" s="1"/>
  <c r="A256" i="48" s="1"/>
  <c r="A257" i="48" s="1"/>
  <c r="A258" i="48" s="1"/>
  <c r="A259" i="48" s="1"/>
  <c r="A260" i="48" s="1"/>
  <c r="A261" i="48" s="1"/>
  <c r="A223" i="48"/>
  <c r="A224" i="48" s="1"/>
  <c r="A225" i="48" s="1"/>
  <c r="A226" i="48" s="1"/>
  <c r="A227" i="48" s="1"/>
  <c r="A228" i="48" s="1"/>
  <c r="A229" i="48" s="1"/>
  <c r="A230" i="48" s="1"/>
  <c r="A231" i="48" s="1"/>
  <c r="A232" i="48" s="1"/>
  <c r="A233" i="48" s="1"/>
  <c r="A234" i="48" s="1"/>
  <c r="A235" i="48" s="1"/>
  <c r="A236" i="48" s="1"/>
  <c r="A237" i="48" s="1"/>
  <c r="A208" i="48"/>
  <c r="A209" i="48" s="1"/>
  <c r="A210" i="48" s="1"/>
  <c r="A211" i="48" s="1"/>
  <c r="A212" i="48" s="1"/>
  <c r="A213" i="48" s="1"/>
  <c r="A214" i="48" s="1"/>
  <c r="A215" i="48" s="1"/>
  <c r="A216" i="48" s="1"/>
  <c r="A217" i="48" s="1"/>
  <c r="A218" i="48" s="1"/>
  <c r="A219" i="48" s="1"/>
  <c r="A168" i="48"/>
  <c r="A169" i="48" s="1"/>
  <c r="A170" i="48" s="1"/>
  <c r="A171" i="48" s="1"/>
  <c r="A172" i="48" s="1"/>
  <c r="A173" i="48" s="1"/>
  <c r="A174" i="48" s="1"/>
  <c r="A175" i="48" s="1"/>
  <c r="A176" i="48" s="1"/>
  <c r="A177" i="48" s="1"/>
  <c r="A178" i="48" s="1"/>
  <c r="A179" i="48" s="1"/>
  <c r="A180" i="48" s="1"/>
  <c r="A181" i="48" s="1"/>
  <c r="A182" i="48" s="1"/>
  <c r="A183" i="48" s="1"/>
  <c r="A184" i="48" s="1"/>
  <c r="A185" i="48" s="1"/>
  <c r="A186" i="48" s="1"/>
  <c r="A187" i="48" s="1"/>
  <c r="A188" i="48" s="1"/>
  <c r="A189" i="48" s="1"/>
  <c r="A190" i="48" s="1"/>
  <c r="A191" i="48" s="1"/>
  <c r="A192" i="48" s="1"/>
  <c r="A193" i="48" s="1"/>
  <c r="A194" i="48" s="1"/>
  <c r="A195" i="48" s="1"/>
  <c r="A196" i="48" s="1"/>
  <c r="A197" i="48" s="1"/>
  <c r="A198" i="48" s="1"/>
  <c r="A199" i="48" s="1"/>
  <c r="A200" i="48" s="1"/>
  <c r="A201" i="48" s="1"/>
  <c r="A202" i="48" s="1"/>
  <c r="A203" i="48" s="1"/>
  <c r="A204" i="48" s="1"/>
  <c r="A140" i="48"/>
  <c r="A141" i="48" s="1"/>
  <c r="A142" i="48" s="1"/>
  <c r="A143" i="48" s="1"/>
  <c r="A144" i="48" s="1"/>
  <c r="A145" i="48" s="1"/>
  <c r="A146" i="48" s="1"/>
  <c r="A147" i="48" s="1"/>
  <c r="A148" i="48" s="1"/>
  <c r="A149" i="48" s="1"/>
  <c r="A150" i="48" s="1"/>
  <c r="A151" i="48" s="1"/>
  <c r="A152" i="48" s="1"/>
  <c r="A153" i="48" s="1"/>
  <c r="A154" i="48" s="1"/>
  <c r="A155" i="48" s="1"/>
  <c r="A156" i="48" s="1"/>
  <c r="A157" i="48" s="1"/>
  <c r="A158" i="48" s="1"/>
  <c r="A159" i="48" s="1"/>
  <c r="A160" i="48" s="1"/>
  <c r="A161" i="48" s="1"/>
  <c r="A162" i="48" s="1"/>
  <c r="A163" i="48" s="1"/>
  <c r="A164" i="48" s="1"/>
  <c r="A106" i="48"/>
  <c r="A107" i="48" s="1"/>
  <c r="A108" i="48" s="1"/>
  <c r="A109" i="48" s="1"/>
  <c r="A110" i="48" s="1"/>
  <c r="A111" i="48" s="1"/>
  <c r="A112" i="48" s="1"/>
  <c r="A113" i="48" s="1"/>
  <c r="A114" i="48" s="1"/>
  <c r="A115" i="48" s="1"/>
  <c r="A116" i="48" s="1"/>
  <c r="A117" i="48" s="1"/>
  <c r="A118" i="48" s="1"/>
  <c r="A119" i="48" s="1"/>
  <c r="A120" i="48" s="1"/>
  <c r="A121" i="48" s="1"/>
  <c r="A122" i="48" s="1"/>
  <c r="A123" i="48" s="1"/>
  <c r="A124" i="48" s="1"/>
  <c r="A125" i="48" s="1"/>
  <c r="A126" i="48" s="1"/>
  <c r="A127" i="48" s="1"/>
  <c r="A128" i="48" s="1"/>
  <c r="A129" i="48" s="1"/>
  <c r="A130" i="48" s="1"/>
  <c r="A131" i="48" s="1"/>
  <c r="A132" i="48" s="1"/>
  <c r="A133" i="48" s="1"/>
  <c r="A134" i="48" s="1"/>
  <c r="A135" i="48" s="1"/>
  <c r="A136" i="48" s="1"/>
  <c r="A59" i="48"/>
  <c r="A60" i="48" s="1"/>
  <c r="A61" i="48" s="1"/>
  <c r="A62" i="48" s="1"/>
  <c r="A63" i="48" s="1"/>
  <c r="A64" i="48" s="1"/>
  <c r="A65" i="48" s="1"/>
  <c r="A66" i="48" s="1"/>
  <c r="A67" i="48" s="1"/>
  <c r="A68" i="48" s="1"/>
  <c r="A69" i="48" s="1"/>
  <c r="A70" i="48" s="1"/>
  <c r="A71" i="48" s="1"/>
  <c r="A72" i="48" s="1"/>
  <c r="A73" i="48" s="1"/>
  <c r="A74" i="48" s="1"/>
  <c r="A75" i="48" s="1"/>
  <c r="A76" i="48" s="1"/>
  <c r="A77" i="48" s="1"/>
  <c r="A78" i="48" s="1"/>
  <c r="A79" i="48" s="1"/>
  <c r="A80" i="48" s="1"/>
  <c r="A81" i="48" s="1"/>
  <c r="A82" i="48" s="1"/>
  <c r="A83" i="48" s="1"/>
  <c r="A84" i="48" s="1"/>
  <c r="A85" i="48" s="1"/>
  <c r="A86" i="48" s="1"/>
  <c r="A87" i="48" s="1"/>
  <c r="A88" i="48" s="1"/>
  <c r="A89" i="48" s="1"/>
  <c r="A90" i="48" s="1"/>
  <c r="A91" i="48" s="1"/>
  <c r="A92" i="48" s="1"/>
  <c r="A93" i="48" s="1"/>
  <c r="A94" i="48" s="1"/>
  <c r="A95" i="48" s="1"/>
  <c r="A96" i="48" s="1"/>
  <c r="A97" i="48" s="1"/>
  <c r="A98" i="48" s="1"/>
  <c r="A99" i="48" s="1"/>
  <c r="A100" i="48" s="1"/>
  <c r="A101" i="48" s="1"/>
  <c r="A102" i="48" s="1"/>
  <c r="A17" i="48"/>
  <c r="A18" i="48" s="1"/>
  <c r="A19" i="48" s="1"/>
  <c r="A20" i="48" s="1"/>
  <c r="A21" i="48" s="1"/>
  <c r="A22" i="48" s="1"/>
  <c r="A23" i="48" s="1"/>
  <c r="A24" i="48" s="1"/>
  <c r="A25" i="48" s="1"/>
  <c r="A26" i="48" s="1"/>
  <c r="A27" i="48" s="1"/>
  <c r="A28" i="48" s="1"/>
  <c r="A29" i="48" s="1"/>
  <c r="A30" i="48" s="1"/>
  <c r="A31" i="48" s="1"/>
  <c r="A32" i="48" s="1"/>
  <c r="A33" i="48" s="1"/>
  <c r="A34" i="48" s="1"/>
  <c r="A35" i="48" s="1"/>
  <c r="A36" i="48" s="1"/>
  <c r="A37" i="48" s="1"/>
  <c r="A38" i="48" s="1"/>
  <c r="A39" i="48" s="1"/>
  <c r="A40" i="48" s="1"/>
  <c r="A41" i="48" s="1"/>
  <c r="A42" i="48" s="1"/>
  <c r="A43" i="48" s="1"/>
  <c r="A44" i="48" s="1"/>
  <c r="A45" i="48" s="1"/>
  <c r="A46" i="48" s="1"/>
  <c r="A47" i="48" s="1"/>
  <c r="A48" i="48" s="1"/>
  <c r="A49" i="48" s="1"/>
  <c r="A50" i="48" s="1"/>
  <c r="A51" i="48" s="1"/>
  <c r="A52" i="48" s="1"/>
  <c r="A53" i="48" s="1"/>
  <c r="A54" i="48" s="1"/>
  <c r="O20" i="48"/>
  <c r="M20" i="48"/>
  <c r="K20" i="48"/>
  <c r="P20" i="48" s="1"/>
  <c r="I20" i="48"/>
  <c r="N20" i="48" s="1"/>
  <c r="O55" i="48"/>
  <c r="M55" i="48"/>
  <c r="P55" i="48"/>
  <c r="L55" i="48"/>
  <c r="K487" i="48" l="1"/>
  <c r="I487" i="48"/>
  <c r="K464" i="48"/>
  <c r="I464" i="48"/>
  <c r="Q484" i="48"/>
  <c r="Q472" i="48"/>
  <c r="Q474" i="48"/>
  <c r="O475" i="48"/>
  <c r="N476" i="48"/>
  <c r="A485" i="48"/>
  <c r="N470" i="48"/>
  <c r="P470" i="48"/>
  <c r="O477" i="48"/>
  <c r="Q478" i="48"/>
  <c r="L482" i="48"/>
  <c r="Q486" i="48"/>
  <c r="Q485" i="48"/>
  <c r="M470" i="48"/>
  <c r="P476" i="48"/>
  <c r="F405" i="48"/>
  <c r="Q467" i="48"/>
  <c r="Q469" i="48"/>
  <c r="M476" i="48"/>
  <c r="L483" i="48"/>
  <c r="O480" i="48"/>
  <c r="Q473" i="48"/>
  <c r="N475" i="48"/>
  <c r="N477" i="48"/>
  <c r="N480" i="48"/>
  <c r="P475" i="48"/>
  <c r="P477" i="48"/>
  <c r="P480" i="48"/>
  <c r="L486" i="48"/>
  <c r="L484" i="48"/>
  <c r="L480" i="48"/>
  <c r="L481" i="48"/>
  <c r="L476" i="48"/>
  <c r="L477" i="48"/>
  <c r="L478" i="48"/>
  <c r="L474" i="48"/>
  <c r="L475" i="48"/>
  <c r="L472" i="48"/>
  <c r="L473" i="48"/>
  <c r="Q471" i="48"/>
  <c r="L471" i="48"/>
  <c r="L469" i="48"/>
  <c r="L470" i="48"/>
  <c r="Q468" i="48"/>
  <c r="L468" i="48"/>
  <c r="L467" i="48"/>
  <c r="Q466" i="48"/>
  <c r="L466" i="48"/>
  <c r="F399" i="48"/>
  <c r="F378" i="48"/>
  <c r="F481" i="48"/>
  <c r="N481" i="48" s="1"/>
  <c r="F344" i="48"/>
  <c r="F346" i="48"/>
  <c r="F456" i="48"/>
  <c r="A55" i="48"/>
  <c r="A56" i="48" s="1"/>
  <c r="Q20" i="48"/>
  <c r="L20" i="48"/>
  <c r="N55" i="48"/>
  <c r="Q55" i="48" s="1"/>
  <c r="L487" i="48" l="1"/>
  <c r="L464" i="48"/>
  <c r="Q476" i="48"/>
  <c r="Q470" i="48"/>
  <c r="F406" i="48"/>
  <c r="Q475" i="48"/>
  <c r="Q480" i="48"/>
  <c r="Q477" i="48"/>
  <c r="P481" i="48"/>
  <c r="F482" i="48"/>
  <c r="O481" i="48"/>
  <c r="M481" i="48"/>
  <c r="F459" i="48"/>
  <c r="F379" i="48"/>
  <c r="F351" i="48"/>
  <c r="O22" i="48"/>
  <c r="M22" i="48"/>
  <c r="K22" i="48"/>
  <c r="P22" i="48" s="1"/>
  <c r="I22" i="48"/>
  <c r="N22" i="48" s="1"/>
  <c r="I19" i="48"/>
  <c r="N19" i="48" s="1"/>
  <c r="I21" i="48"/>
  <c r="N21" i="48" s="1"/>
  <c r="I18" i="48"/>
  <c r="N18" i="48" s="1"/>
  <c r="I17" i="48"/>
  <c r="I23" i="48"/>
  <c r="N23" i="48" s="1"/>
  <c r="I24" i="48"/>
  <c r="N24" i="48" s="1"/>
  <c r="I25" i="48"/>
  <c r="N25" i="48" s="1"/>
  <c r="I26" i="48"/>
  <c r="N26" i="48" s="1"/>
  <c r="I27" i="48"/>
  <c r="N27" i="48" s="1"/>
  <c r="I28" i="48"/>
  <c r="I29" i="48"/>
  <c r="N29" i="48" s="1"/>
  <c r="I30" i="48"/>
  <c r="N30" i="48" s="1"/>
  <c r="I31" i="48"/>
  <c r="N31" i="48" s="1"/>
  <c r="I32" i="48"/>
  <c r="I33" i="48"/>
  <c r="N33" i="48" s="1"/>
  <c r="I34" i="48"/>
  <c r="N34" i="48" s="1"/>
  <c r="I35" i="48"/>
  <c r="I36" i="48"/>
  <c r="N36" i="48" s="1"/>
  <c r="I37" i="48"/>
  <c r="N37" i="48" s="1"/>
  <c r="I38" i="48"/>
  <c r="N38" i="48" s="1"/>
  <c r="I39" i="48"/>
  <c r="I40" i="48"/>
  <c r="N40" i="48" s="1"/>
  <c r="I41" i="48"/>
  <c r="I42" i="48"/>
  <c r="N42" i="48" s="1"/>
  <c r="I43" i="48"/>
  <c r="I44" i="48"/>
  <c r="I45" i="48"/>
  <c r="I46" i="48"/>
  <c r="I47" i="48"/>
  <c r="N47" i="48" s="1"/>
  <c r="I49" i="48"/>
  <c r="I50" i="48"/>
  <c r="I51" i="48"/>
  <c r="I52" i="48"/>
  <c r="I53" i="48"/>
  <c r="I54" i="48"/>
  <c r="N54" i="48" s="1"/>
  <c r="I56" i="48"/>
  <c r="N56" i="48" s="1"/>
  <c r="K19" i="48"/>
  <c r="M19" i="48"/>
  <c r="O19" i="48"/>
  <c r="K21" i="48"/>
  <c r="M21" i="48"/>
  <c r="O21" i="48"/>
  <c r="K18" i="48"/>
  <c r="M18" i="48"/>
  <c r="O18" i="48"/>
  <c r="K17" i="48"/>
  <c r="K23" i="48"/>
  <c r="M23" i="48"/>
  <c r="O23" i="48"/>
  <c r="K24" i="48"/>
  <c r="P24" i="48" s="1"/>
  <c r="M24" i="48"/>
  <c r="O24" i="48"/>
  <c r="K25" i="48"/>
  <c r="M25" i="48"/>
  <c r="O25" i="48"/>
  <c r="K26" i="48"/>
  <c r="M26" i="48"/>
  <c r="O26" i="48"/>
  <c r="K27" i="48"/>
  <c r="M27" i="48"/>
  <c r="O27" i="48"/>
  <c r="K28" i="48"/>
  <c r="K29" i="48"/>
  <c r="M29" i="48"/>
  <c r="O29" i="48"/>
  <c r="K30" i="48"/>
  <c r="P30" i="48" s="1"/>
  <c r="M30" i="48"/>
  <c r="O30" i="48"/>
  <c r="K31" i="48"/>
  <c r="M31" i="48"/>
  <c r="O31" i="48"/>
  <c r="K32" i="48"/>
  <c r="K33" i="48"/>
  <c r="P33" i="48" s="1"/>
  <c r="M33" i="48"/>
  <c r="O33" i="48"/>
  <c r="K34" i="48"/>
  <c r="M34" i="48"/>
  <c r="O34" i="48"/>
  <c r="K35" i="48"/>
  <c r="K36" i="48"/>
  <c r="M36" i="48"/>
  <c r="O36" i="48"/>
  <c r="K37" i="48"/>
  <c r="M37" i="48"/>
  <c r="O37" i="48"/>
  <c r="K38" i="48"/>
  <c r="P38" i="48" s="1"/>
  <c r="M38" i="48"/>
  <c r="O38" i="48"/>
  <c r="K39" i="48"/>
  <c r="K40" i="48"/>
  <c r="P40" i="48" s="1"/>
  <c r="M40" i="48"/>
  <c r="O40" i="48"/>
  <c r="K41" i="48"/>
  <c r="K42" i="48"/>
  <c r="M42" i="48"/>
  <c r="O42" i="48"/>
  <c r="K43" i="48"/>
  <c r="K44" i="48"/>
  <c r="K45" i="48"/>
  <c r="K46" i="48"/>
  <c r="K47" i="48"/>
  <c r="M47" i="48"/>
  <c r="O47" i="48"/>
  <c r="K49" i="48"/>
  <c r="K50" i="48"/>
  <c r="K51" i="48"/>
  <c r="K52" i="48"/>
  <c r="K53" i="48"/>
  <c r="K54" i="48"/>
  <c r="P54" i="48" s="1"/>
  <c r="M54" i="48"/>
  <c r="O54" i="48"/>
  <c r="K56" i="48"/>
  <c r="M56" i="48"/>
  <c r="O56" i="48"/>
  <c r="F407" i="48" l="1"/>
  <c r="Q481" i="48"/>
  <c r="F483" i="48"/>
  <c r="M482" i="48"/>
  <c r="P482" i="48"/>
  <c r="O482" i="48"/>
  <c r="N482" i="48"/>
  <c r="F380" i="48"/>
  <c r="F460" i="48"/>
  <c r="L47" i="48"/>
  <c r="L39" i="48"/>
  <c r="F352" i="48"/>
  <c r="L29" i="48"/>
  <c r="L37" i="48"/>
  <c r="L25" i="48"/>
  <c r="L41" i="48"/>
  <c r="L49" i="48"/>
  <c r="P25" i="48"/>
  <c r="Q25" i="48" s="1"/>
  <c r="P47" i="48"/>
  <c r="Q47" i="48" s="1"/>
  <c r="L51" i="48"/>
  <c r="L19" i="48"/>
  <c r="L33" i="48"/>
  <c r="L27" i="48"/>
  <c r="P19" i="48"/>
  <c r="Q19" i="48" s="1"/>
  <c r="P37" i="48"/>
  <c r="Q37" i="48" s="1"/>
  <c r="P27" i="48"/>
  <c r="Q27" i="48" s="1"/>
  <c r="P29" i="48"/>
  <c r="Q29" i="48" s="1"/>
  <c r="Q22" i="48"/>
  <c r="L22" i="48"/>
  <c r="L18" i="48"/>
  <c r="P18" i="48"/>
  <c r="Q18" i="48" s="1"/>
  <c r="L45" i="48"/>
  <c r="P23" i="48"/>
  <c r="Q23" i="48" s="1"/>
  <c r="L23" i="48"/>
  <c r="P56" i="48"/>
  <c r="Q56" i="48" s="1"/>
  <c r="L56" i="48"/>
  <c r="L31" i="48"/>
  <c r="P31" i="48"/>
  <c r="Q31" i="48" s="1"/>
  <c r="L53" i="48"/>
  <c r="L43" i="48"/>
  <c r="L35" i="48"/>
  <c r="Q33" i="48"/>
  <c r="L50" i="48"/>
  <c r="L42" i="48"/>
  <c r="L34" i="48"/>
  <c r="L26" i="48"/>
  <c r="Q54" i="48"/>
  <c r="Q40" i="48"/>
  <c r="L28" i="48"/>
  <c r="Q38" i="48"/>
  <c r="Q24" i="48"/>
  <c r="L21" i="48"/>
  <c r="P21" i="48"/>
  <c r="Q21" i="48" s="1"/>
  <c r="Q30" i="48"/>
  <c r="L52" i="48"/>
  <c r="L44" i="48"/>
  <c r="L36" i="48"/>
  <c r="P36" i="48"/>
  <c r="Q36" i="48" s="1"/>
  <c r="L54" i="48"/>
  <c r="L46" i="48"/>
  <c r="P42" i="48"/>
  <c r="Q42" i="48" s="1"/>
  <c r="L38" i="48"/>
  <c r="P34" i="48"/>
  <c r="Q34" i="48" s="1"/>
  <c r="L30" i="48"/>
  <c r="P26" i="48"/>
  <c r="Q26" i="48" s="1"/>
  <c r="L17" i="48"/>
  <c r="L40" i="48"/>
  <c r="L32" i="48"/>
  <c r="L24" i="48"/>
  <c r="F318" i="48"/>
  <c r="F316" i="48"/>
  <c r="F315" i="48"/>
  <c r="F314" i="48"/>
  <c r="F311" i="48"/>
  <c r="F309" i="48"/>
  <c r="F303" i="48"/>
  <c r="F283" i="48"/>
  <c r="F280" i="48"/>
  <c r="F279" i="48"/>
  <c r="F278" i="48"/>
  <c r="F277" i="48"/>
  <c r="F275" i="48"/>
  <c r="F271" i="48"/>
  <c r="F257" i="48"/>
  <c r="F255" i="48"/>
  <c r="F252" i="48"/>
  <c r="F251" i="48"/>
  <c r="F248" i="48"/>
  <c r="F232" i="48"/>
  <c r="F230" i="48"/>
  <c r="F227" i="48"/>
  <c r="F225" i="48"/>
  <c r="F214" i="48"/>
  <c r="F211" i="48"/>
  <c r="F199" i="48"/>
  <c r="F197" i="48"/>
  <c r="F194" i="48"/>
  <c r="F192" i="48"/>
  <c r="F191" i="48"/>
  <c r="F190" i="48"/>
  <c r="F188" i="48"/>
  <c r="F187" i="48"/>
  <c r="F186" i="48"/>
  <c r="F183" i="48"/>
  <c r="F178" i="48"/>
  <c r="F160" i="48"/>
  <c r="F155" i="48"/>
  <c r="F154" i="48"/>
  <c r="F153" i="48"/>
  <c r="F151" i="48"/>
  <c r="F148" i="48"/>
  <c r="F141" i="48"/>
  <c r="F130" i="48"/>
  <c r="F126" i="48"/>
  <c r="F125" i="48"/>
  <c r="F123" i="48"/>
  <c r="F121" i="48"/>
  <c r="F119" i="48"/>
  <c r="F114" i="48"/>
  <c r="F96" i="48"/>
  <c r="F94" i="48"/>
  <c r="F89" i="48"/>
  <c r="F86" i="48"/>
  <c r="F85" i="48"/>
  <c r="F83" i="48"/>
  <c r="F81" i="48"/>
  <c r="F79" i="48"/>
  <c r="F73" i="48"/>
  <c r="F51" i="48"/>
  <c r="F45" i="48"/>
  <c r="P45" i="48" s="1"/>
  <c r="F43" i="48"/>
  <c r="F41" i="48"/>
  <c r="F39" i="48"/>
  <c r="F32" i="48"/>
  <c r="P32" i="48" s="1"/>
  <c r="F28" i="48"/>
  <c r="N28" i="48" s="1"/>
  <c r="N17" i="48"/>
  <c r="I16" i="48"/>
  <c r="I57" i="48" s="1"/>
  <c r="K16" i="48"/>
  <c r="K57" i="48" s="1"/>
  <c r="Q482" i="48" l="1"/>
  <c r="O483" i="48"/>
  <c r="O487" i="48" s="1"/>
  <c r="M483" i="48"/>
  <c r="M487" i="48" s="1"/>
  <c r="P483" i="48"/>
  <c r="P487" i="48" s="1"/>
  <c r="N483" i="48"/>
  <c r="N487" i="48" s="1"/>
  <c r="M464" i="48"/>
  <c r="M488" i="48" s="1"/>
  <c r="O464" i="48"/>
  <c r="O488" i="48" s="1"/>
  <c r="N464" i="48"/>
  <c r="N488" i="48" s="1"/>
  <c r="P464" i="48"/>
  <c r="P488" i="48" s="1"/>
  <c r="F353" i="48"/>
  <c r="N39" i="48"/>
  <c r="P39" i="48"/>
  <c r="O39" i="48"/>
  <c r="M39" i="48"/>
  <c r="P28" i="48"/>
  <c r="F35" i="48"/>
  <c r="M32" i="48"/>
  <c r="O32" i="48"/>
  <c r="M41" i="48"/>
  <c r="O41" i="48"/>
  <c r="P41" i="48"/>
  <c r="N41" i="48"/>
  <c r="F44" i="48"/>
  <c r="N43" i="48"/>
  <c r="O43" i="48"/>
  <c r="M43" i="48"/>
  <c r="F84" i="48"/>
  <c r="M49" i="48"/>
  <c r="O49" i="48"/>
  <c r="N49" i="48"/>
  <c r="P49" i="48"/>
  <c r="F97" i="48"/>
  <c r="F124" i="48"/>
  <c r="F215" i="48"/>
  <c r="F216" i="48" s="1"/>
  <c r="M45" i="48"/>
  <c r="N45" i="48"/>
  <c r="O45" i="48"/>
  <c r="M17" i="48"/>
  <c r="O17" i="48"/>
  <c r="N51" i="48"/>
  <c r="P51" i="48"/>
  <c r="O51" i="48"/>
  <c r="M51" i="48"/>
  <c r="F256" i="48"/>
  <c r="F258" i="48" s="1"/>
  <c r="P17" i="48"/>
  <c r="M28" i="48"/>
  <c r="O28" i="48"/>
  <c r="F132" i="48"/>
  <c r="F231" i="48"/>
  <c r="F285" i="48"/>
  <c r="F319" i="48"/>
  <c r="F320" i="48" s="1"/>
  <c r="N32" i="48"/>
  <c r="P43" i="48"/>
  <c r="F284" i="48"/>
  <c r="F198" i="48"/>
  <c r="F200" i="48"/>
  <c r="F46" i="48"/>
  <c r="F159" i="48"/>
  <c r="F88" i="48"/>
  <c r="F127" i="48"/>
  <c r="Q483" i="48" l="1"/>
  <c r="Q487" i="48" s="1"/>
  <c r="Q464" i="48"/>
  <c r="Q488" i="48" s="1"/>
  <c r="Q32" i="48"/>
  <c r="Q17" i="48"/>
  <c r="Q51" i="48"/>
  <c r="Q49" i="48"/>
  <c r="Q28" i="48"/>
  <c r="F233" i="48"/>
  <c r="Q45" i="48"/>
  <c r="F201" i="48"/>
  <c r="F202" i="48" s="1"/>
  <c r="Q43" i="48"/>
  <c r="Q41" i="48"/>
  <c r="M46" i="48"/>
  <c r="O46" i="48"/>
  <c r="N46" i="48"/>
  <c r="P46" i="48"/>
  <c r="M35" i="48"/>
  <c r="N35" i="48"/>
  <c r="O35" i="48"/>
  <c r="P35" i="48"/>
  <c r="F95" i="48"/>
  <c r="M44" i="48"/>
  <c r="O44" i="48"/>
  <c r="P44" i="48"/>
  <c r="N44" i="48"/>
  <c r="Q39" i="48"/>
  <c r="F286" i="48"/>
  <c r="F161" i="48"/>
  <c r="F50" i="48"/>
  <c r="F321" i="48"/>
  <c r="F259" i="48"/>
  <c r="F217" i="48"/>
  <c r="F131" i="48"/>
  <c r="O16" i="48"/>
  <c r="M16" i="48"/>
  <c r="P16" i="48"/>
  <c r="Q44" i="48" l="1"/>
  <c r="M50" i="48"/>
  <c r="O50" i="48"/>
  <c r="P50" i="48"/>
  <c r="N50" i="48"/>
  <c r="F287" i="48"/>
  <c r="Q35" i="48"/>
  <c r="F234" i="48"/>
  <c r="F98" i="48"/>
  <c r="F99" i="48" s="1"/>
  <c r="Q46" i="48"/>
  <c r="F162" i="48"/>
  <c r="F52" i="48"/>
  <c r="F133" i="48"/>
  <c r="L16" i="48"/>
  <c r="L57" i="48" s="1"/>
  <c r="N16" i="48"/>
  <c r="Q16" i="48" l="1"/>
  <c r="Q50" i="48"/>
  <c r="O52" i="48"/>
  <c r="M52" i="48"/>
  <c r="P52" i="48"/>
  <c r="N52" i="48"/>
  <c r="F134" i="48"/>
  <c r="F53" i="48"/>
  <c r="Q52" i="48" l="1"/>
  <c r="N53" i="48"/>
  <c r="N57" i="48" s="1"/>
  <c r="O53" i="48"/>
  <c r="O57" i="48" s="1"/>
  <c r="M53" i="48"/>
  <c r="P53" i="48"/>
  <c r="M57" i="48" l="1"/>
  <c r="P57" i="48"/>
  <c r="Q53" i="48"/>
  <c r="Q57" i="48" l="1"/>
</calcChain>
</file>

<file path=xl/sharedStrings.xml><?xml version="1.0" encoding="utf-8"?>
<sst xmlns="http://schemas.openxmlformats.org/spreadsheetml/2006/main" count="1558" uniqueCount="176">
  <si>
    <t>Darbietilpība (c/h)</t>
  </si>
  <si>
    <t>Mērvienība</t>
  </si>
  <si>
    <t>Vienības izmaksas</t>
  </si>
  <si>
    <t>Kopā uz visu apjomu</t>
  </si>
  <si>
    <t>Laika norma (c/h)</t>
  </si>
  <si>
    <t>m</t>
  </si>
  <si>
    <t>N.p.k.</t>
  </si>
  <si>
    <t>Daudzums</t>
  </si>
  <si>
    <t>Darba samaksas likme* (Euro/h)</t>
  </si>
  <si>
    <t>Darba alga (Euro)</t>
  </si>
  <si>
    <t>Būvizstrādājumi (Euro)</t>
  </si>
  <si>
    <t>Mehānismi (Euro)</t>
  </si>
  <si>
    <t>Kopā (Euro)</t>
  </si>
  <si>
    <t>Summa (Euro)</t>
  </si>
  <si>
    <t>kompl.</t>
  </si>
  <si>
    <t>Montāžas materiāli (spailes, skrūves, dībeļi, stiprinājumi, skavas, kabeļu savilces utt.)</t>
  </si>
  <si>
    <t>gab.</t>
  </si>
  <si>
    <t xml:space="preserve">Tiešās izmaksas kopā, bez PVN : </t>
  </si>
  <si>
    <t>Ugunizturīgais starpsienu pildījums atbilstoši normatīvajiem dokumentiem</t>
  </si>
  <si>
    <t>ZSP100-4.0A-18</t>
  </si>
  <si>
    <t>Barošanas bloks, EN 54-4</t>
  </si>
  <si>
    <t>PSC-0013</t>
  </si>
  <si>
    <t>Detektoru marķējums</t>
  </si>
  <si>
    <t>Skava uguns noturīgā E90</t>
  </si>
  <si>
    <t>6716E_PO</t>
  </si>
  <si>
    <t>SB 6.3X35_POGMT</t>
  </si>
  <si>
    <t>Objekta adrese:  Vestienas iela 35, Rīga, LV-1035</t>
  </si>
  <si>
    <t>Objekta nosaukums: 7. autobusu parks</t>
  </si>
  <si>
    <t>Būves nosaukums:  7. autobusu parks</t>
  </si>
  <si>
    <t>0100 0118 0030 001</t>
  </si>
  <si>
    <t>Adrešu dūmu detektors</t>
  </si>
  <si>
    <t>Panasonic</t>
  </si>
  <si>
    <t xml:space="preserve">gab. </t>
  </si>
  <si>
    <t>Konvencionālais dūmu detektors</t>
  </si>
  <si>
    <t>Adrešu siltuma detektors</t>
  </si>
  <si>
    <t>Adrešu dūmu detektora iznesamais indikators</t>
  </si>
  <si>
    <t>RI-31</t>
  </si>
  <si>
    <t>Unipos</t>
  </si>
  <si>
    <t>Adrešu detektora pamatne</t>
  </si>
  <si>
    <t>Adrešu detektora pamatne ar izolatoru</t>
  </si>
  <si>
    <t>Adrešu detektora pamatne ar skaņas signalizatoru</t>
  </si>
  <si>
    <t>Lineārais dūmu detektors (staru detektors) ar vadības bloku</t>
  </si>
  <si>
    <t>5000-101</t>
  </si>
  <si>
    <t>FireRay</t>
  </si>
  <si>
    <t>Lineārais dūmu detektors (staru detektors)</t>
  </si>
  <si>
    <t>5000-002</t>
  </si>
  <si>
    <t>Adrešu manuālā tālvadības iedarbināšanas ierīce ar izolatoru</t>
  </si>
  <si>
    <t>Aizsargstikls</t>
  </si>
  <si>
    <t>Konvencionālais gaismas skaņas signalizators (IP65)</t>
  </si>
  <si>
    <t>Klaxon</t>
  </si>
  <si>
    <t>Konvencionālais skaņas signalizators</t>
  </si>
  <si>
    <t>AH-03127-S</t>
  </si>
  <si>
    <t>Horing</t>
  </si>
  <si>
    <t>Termokabeļa kontrollers</t>
  </si>
  <si>
    <t>Termokabeļa gala elements ar karbu IP 66</t>
  </si>
  <si>
    <t>Termokabeļ stiprinājums</t>
  </si>
  <si>
    <t xml:space="preserve">Adrešu ieejas/izejas modulis 
</t>
  </si>
  <si>
    <t xml:space="preserve">Adrešu 2 ieejas modulis 
</t>
  </si>
  <si>
    <t xml:space="preserve">Adrešu 2 izejas modulis 
</t>
  </si>
  <si>
    <t>Moduļa korpuss, IP66</t>
  </si>
  <si>
    <t>Merawex</t>
  </si>
  <si>
    <t>Akumulators barošanas blokam ZSP100-4.0A-18</t>
  </si>
  <si>
    <t>FIAMM</t>
  </si>
  <si>
    <t>Cilpas paplašinātājs</t>
  </si>
  <si>
    <t>Cilpas barošanas bloks</t>
  </si>
  <si>
    <t>Akumulators cilpas barošanas blokam</t>
  </si>
  <si>
    <t>Signalizācijas kabelis ekranēts</t>
  </si>
  <si>
    <t>JE-H(St)H FE180/E90 1x2x1+0.8 screened</t>
  </si>
  <si>
    <t>Spēka kabelis barošanas blokam</t>
  </si>
  <si>
    <t xml:space="preserve">(N)HXH-J E30/E60 3x1.5mm </t>
  </si>
  <si>
    <t>Ugunsdroša nozarkarba</t>
  </si>
  <si>
    <t>KSK 100 PO10J</t>
  </si>
  <si>
    <t>KOPOS</t>
  </si>
  <si>
    <t xml:space="preserve">Palīgmateriāli: </t>
  </si>
  <si>
    <t>Dažādi</t>
  </si>
  <si>
    <t>PVC caurules / gofrēta caurule / aizsegs</t>
  </si>
  <si>
    <t>dažādu izmēru</t>
  </si>
  <si>
    <t>EVOL</t>
  </si>
  <si>
    <t>Ārpustelpu gofrēta caurule ar stiepli, UV noturīga</t>
  </si>
  <si>
    <t xml:space="preserve">dažādu izmēru  UV noturīga, 750N </t>
  </si>
  <si>
    <t>PipeLife</t>
  </si>
  <si>
    <t>Skrūve betonā  ugunsnoturīgā E90 6.3x35mm</t>
  </si>
  <si>
    <t>Knauf FPA Acrylic</t>
  </si>
  <si>
    <t>Knauf</t>
  </si>
  <si>
    <t>0100 071 0039 002</t>
  </si>
  <si>
    <t xml:space="preserve">Ugunsgrēka kontroles panelis </t>
  </si>
  <si>
    <t>Akumulatoru kaste</t>
  </si>
  <si>
    <t>Akumulators (AKB)</t>
  </si>
  <si>
    <t>TLON tikla plāte</t>
  </si>
  <si>
    <t xml:space="preserve">Adrešu detektora pamatne </t>
  </si>
  <si>
    <t xml:space="preserve">Zemē guldāms signalizācijas kabelis </t>
  </si>
  <si>
    <t xml:space="preserve">CYKY 2x1,5 </t>
  </si>
  <si>
    <t>NKT</t>
  </si>
  <si>
    <t xml:space="preserve">Spēka  kabelis </t>
  </si>
  <si>
    <t xml:space="preserve">(N)HXH-J E30/E60 3x2.5mm </t>
  </si>
  <si>
    <t>Tikla kabelis</t>
  </si>
  <si>
    <t>4x2x0.63mm Cat5e F/UTP FE180/E30</t>
  </si>
  <si>
    <t>Ārēja melna nozarkārba ar UV aizsardzību, IP66 (tikla kabelim)</t>
  </si>
  <si>
    <t>KSK 100 FA</t>
  </si>
  <si>
    <t>Modulārais savienotājs</t>
  </si>
  <si>
    <t>Cat.6A STP RJ45/RJ45 1:1</t>
  </si>
  <si>
    <t>ASSMANN</t>
  </si>
  <si>
    <t>Gofra zemes darbiem</t>
  </si>
  <si>
    <t>D=50mm 450N 50m sarkana EVOCAB FLEX</t>
  </si>
  <si>
    <t>EVOPIPES</t>
  </si>
  <si>
    <t>0100 118 0030 003/026</t>
  </si>
  <si>
    <t>Adrešu siltuma detektors (A1, IP67)</t>
  </si>
  <si>
    <t>Ārpustelpu signalizācijas kabelis</t>
  </si>
  <si>
    <t>0100 118 0030 005</t>
  </si>
  <si>
    <t>Adrešu kombinētais detektors</t>
  </si>
  <si>
    <t>0100 071 0039 008</t>
  </si>
  <si>
    <t>Gateway</t>
  </si>
  <si>
    <t>EBL net license</t>
  </si>
  <si>
    <t>Zemē guldāms datu kabelis</t>
  </si>
  <si>
    <t>4x2x0.56mm Cat6 F/UTP</t>
  </si>
  <si>
    <t>SECNET</t>
  </si>
  <si>
    <t>0100 118 0030 010</t>
  </si>
  <si>
    <t>Konvencionālā manuālā tālvadības iedarbināšanas ierīce ar aizsargstiklu</t>
  </si>
  <si>
    <t xml:space="preserve">Klaxon </t>
  </si>
  <si>
    <t>0100 071 0039 011 / 0100 118 0030 017</t>
  </si>
  <si>
    <t xml:space="preserve">Ārpustelpu signalizācijas kabelis ekranēts </t>
  </si>
  <si>
    <t>0100 071 0039 014</t>
  </si>
  <si>
    <t>Adrešu skaņas signalizators ar izolatoru</t>
  </si>
  <si>
    <t>4487RE</t>
  </si>
  <si>
    <t>0100 071 0039 016</t>
  </si>
  <si>
    <t xml:space="preserve">2x1,5 ERVITAL (N)HXH FE180/PH120/E30 </t>
  </si>
  <si>
    <t>erse</t>
  </si>
  <si>
    <t>0100 071 0039 018</t>
  </si>
  <si>
    <t>4401W</t>
  </si>
  <si>
    <t>4452W</t>
  </si>
  <si>
    <t>3312FLW</t>
  </si>
  <si>
    <t>4313W</t>
  </si>
  <si>
    <t>516.016.154</t>
  </si>
  <si>
    <t>Standard L Clip / 516.016.221</t>
  </si>
  <si>
    <t>12V 18Ah FG21803</t>
  </si>
  <si>
    <t>12V 7.2Ah FG21803</t>
  </si>
  <si>
    <t>5000S EBL512 LV</t>
  </si>
  <si>
    <t>12V 45Ah FG24204</t>
  </si>
  <si>
    <t>Adrešu siltuma detektora pamatne</t>
  </si>
  <si>
    <t>3312F</t>
  </si>
  <si>
    <t>Pacēlājs, transports</t>
  </si>
  <si>
    <t>Konvencionāla detektora pamatne</t>
  </si>
  <si>
    <t>2324W</t>
  </si>
  <si>
    <t>516.016.152</t>
  </si>
  <si>
    <t>516.016.156</t>
  </si>
  <si>
    <t>ProReact</t>
  </si>
  <si>
    <r>
      <t>Termokabelis (66</t>
    </r>
    <r>
      <rPr>
        <vertAlign val="superscript"/>
        <sz val="10"/>
        <rFont val="Arial"/>
        <family val="2"/>
        <charset val="186"/>
      </rPr>
      <t>o</t>
    </r>
    <r>
      <rPr>
        <sz val="10"/>
        <rFont val="Arial"/>
        <family val="2"/>
      </rPr>
      <t>C)</t>
    </r>
  </si>
  <si>
    <r>
      <t>Termokabelis (80</t>
    </r>
    <r>
      <rPr>
        <vertAlign val="superscript"/>
        <sz val="10"/>
        <rFont val="Arial"/>
        <family val="2"/>
        <charset val="186"/>
      </rPr>
      <t>o</t>
    </r>
    <r>
      <rPr>
        <sz val="10"/>
        <rFont val="Arial"/>
        <family val="2"/>
      </rPr>
      <t>C)</t>
    </r>
  </si>
  <si>
    <t>0100 071 0039 024</t>
  </si>
  <si>
    <t>5000 EBL512</t>
  </si>
  <si>
    <t>12V 45Ah</t>
  </si>
  <si>
    <t>Adrešu manuālā tālvadības iedarbināšanas ierīce ar izolatoru (IP66)</t>
  </si>
  <si>
    <t xml:space="preserve">Adrešu ieejas/izejas modulis </t>
  </si>
  <si>
    <t>0100 071 0039 012</t>
  </si>
  <si>
    <t xml:space="preserve">Adrešu 2 ieejas modulis </t>
  </si>
  <si>
    <t xml:space="preserve">Adrešu 2 izejas modulis </t>
  </si>
  <si>
    <t>0100 071 0039 013</t>
  </si>
  <si>
    <t>0100 071 0039 025</t>
  </si>
  <si>
    <t>Adrešu dūmu detektors EX telpām</t>
  </si>
  <si>
    <t>Adrešu detektora pamatnes aizsargkārba</t>
  </si>
  <si>
    <t>Adrešu detektora backbox EX telpām</t>
  </si>
  <si>
    <t>Termokabeļa stiprinājums</t>
  </si>
  <si>
    <t>Adrešu modulis EX telpām</t>
  </si>
  <si>
    <t>Ārēja melna nozarkārba ar UV aizsardzību, IP66</t>
  </si>
  <si>
    <t>0100 071 0039 004</t>
  </si>
  <si>
    <t>Adrešu detektora pamatnes aizsargkārba ar sildelementu</t>
  </si>
  <si>
    <t xml:space="preserve">Paredzēt ugunsdrošības zīmes saskaņā ar LVS 446:2004 "Ugunsdrošībai un civilajai aizsardzībai lietojamās drošības zīmes un signālkrāsojums".                                                                                                                                                                                                                                          </t>
  </si>
  <si>
    <t>Kabeļu, ugunizturīgā pildījuma, stiprinājumu, kabeļu aizsega, pacēlāju uzstādīšanas vietas un daudzumu saskaņot ar pasūtītāju montāžas laikā.</t>
  </si>
  <si>
    <t xml:space="preserve">Balstoties uz montāžas pieredzi, montāžas organizācijai sniedzot cenu piedāvājumu sistēmas izbūvēšanai, jāparedz arī materiāli un darbi, kuri nav iekļauti šīs projekta sadaļas finanšu izmaksā, bet ir nepiciešami sistēmas pilnvērtīgai funkcionēšanai. Par pilnu sistēmas montāžas detalizāciju atbild būvnieks. </t>
  </si>
  <si>
    <t xml:space="preserve">Nav iekļauta rezerve - montāžas organizācijai, sniedzot cenu piedāvājumu, jāparedz rezerve. </t>
  </si>
  <si>
    <t>*</t>
  </si>
  <si>
    <t>Piezīmes:</t>
  </si>
  <si>
    <t>Pēc saskaņošanas ar Pasūtītāju, norādītos materiālus iespejams aizvietot ar līdzvērtīgiem citu ražotāju materiāliem, kuri atbilst kvalitātes,  tehnisko risinājumu un Latvijā piemērojamo standartu, un normatīvu prasībām.</t>
  </si>
  <si>
    <t>Kopā</t>
  </si>
  <si>
    <t xml:space="preserve">UATS PROJEKTA DARBU IZMAKSAS </t>
  </si>
  <si>
    <t>Darba nosaukums, materiāls, vēlamais ražotājs (var piedāvāt ekvivalentu). Izpildītājam ir jāpierāda, ka ekvivalents atšķirtas nebūtiski, iesniedzot piedāvātā ekvivalenta tehnisko dokumentāciju ar vēlamās preces salīdzinājumu).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</si>
</sst>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4" formatCode="_-&quot;€&quot;\ * #,##0.00_-;\-&quot;€&quot;\ * #,##0.00_-;_-&quot;€&quot;\ * &quot;-&quot;??_-;_-@_-"/>
    <numFmt numFmtId="43" formatCode="_-* #,##0.00_-;\-* #,##0.00_-;_-* &quot;-&quot;??_-;_-@_-"/>
    <numFmt numFmtId="164" formatCode="_(&quot;$&quot;* #,##0.00_);_(&quot;$&quot;* \(#,##0.00\);_(&quot;$&quot;* &quot;-&quot;??_);_(@_)"/>
    <numFmt numFmtId="165" formatCode="_-&quot;Ls&quot;\ * #,##0.00_-;\-&quot;Ls&quot;\ * #,##0.00_-;_-&quot;Ls&quot;\ * &quot;-&quot;??_-;_-@_-"/>
    <numFmt numFmtId="166" formatCode="_-* #,##0.00_-;\-* #,##0.00_-;_-* \-??_-;_-@_-"/>
    <numFmt numFmtId="167" formatCode="m\o\n\th\ d\,\ yyyy"/>
    <numFmt numFmtId="168" formatCode="#.00"/>
    <numFmt numFmtId="169" formatCode="#."/>
    <numFmt numFmtId="170" formatCode="_-[$€-2]\ * #,##0.00_-;\-[$€-2]\ * #,##0.00_-;_-[$€-2]\ * &quot;-&quot;??_-;_-@_-"/>
    <numFmt numFmtId="171" formatCode="_-* #,##0.00\ &quot;Ls&quot;_-;\-* #,##0.00\ &quot;Ls&quot;_-;_-* &quot;-&quot;??\ &quot;Ls&quot;_-;_-@_-"/>
    <numFmt numFmtId="172" formatCode="_-* #,##0.00\ _L_s_-;\-* #,##0.00\ _L_s_-;_-* \-??\ _L_s_-;_-@_-"/>
    <numFmt numFmtId="173" formatCode="_-* #,##0\$_-;\-* #,##0\$_-;_-* &quot;-$&quot;_-;_-@_-"/>
    <numFmt numFmtId="174" formatCode="_-* #,##0.00\$_-;\-* #,##0.00\$_-;_-* \-??\$_-;_-@_-"/>
    <numFmt numFmtId="175" formatCode="_(* #,##0.00_);_(* \(#,##0.00\);_(* \-??_);_(@_)"/>
    <numFmt numFmtId="176" formatCode="m&quot;ont&quot;h\ d&quot;, &quot;yyyy"/>
    <numFmt numFmtId="177" formatCode="_(* #,##0_);_(* \(#,##0\);_(* \-_);_(@_)"/>
    <numFmt numFmtId="178" formatCode="#,##0.00[$Ls-426];[Red]\-#,##0.00[$Ls-426]"/>
    <numFmt numFmtId="179" formatCode="&quot;See Note  &quot;#"/>
    <numFmt numFmtId="180" formatCode="_(\$* #,##0_);_(\$* \(#,##0\);_(\$* \-_);_(@_)"/>
    <numFmt numFmtId="181" formatCode="_-* #,##0_-;\-* #,##0_-;_-* \-_-;_-@_-"/>
    <numFmt numFmtId="182" formatCode="_-* #,##0.00\ _L_s_-;\-* #,##0.00\ _L_s_-;_-* &quot;-&quot;??\ _L_s_-;_-@_-"/>
    <numFmt numFmtId="183" formatCode="[$€]\ #,##0;[Red]\-[$€]\ #,##0"/>
    <numFmt numFmtId="184" formatCode="[$-809]General"/>
    <numFmt numFmtId="185" formatCode="[$£-809]#,##0.00;[Red]&quot;-&quot;[$£-809]#,##0.00"/>
    <numFmt numFmtId="186" formatCode="_ * #,##0.00_ ;_ * \-#,##0.00_ ;_ * &quot;-&quot;??_ ;_ @_ "/>
    <numFmt numFmtId="187" formatCode="_-* #,##0.00&quot;Ls&quot;_-;\-* #,##0.00&quot;Ls&quot;_-;_-* &quot;-&quot;??&quot;Ls&quot;_-;_-@_-"/>
    <numFmt numFmtId="188" formatCode="_-* #,##0.00_р_._-;\-* #,##0.00_р_._-;_-* &quot;-&quot;??_р_._-;_-@_-"/>
    <numFmt numFmtId="189" formatCode="_([$€-2]\ * #,##0.00_);_([$€-2]\ * \(#,##0.00\);_([$€-2]\ * &quot;-&quot;??_);_(@_)"/>
  </numFmts>
  <fonts count="134">
    <font>
      <sz val="10"/>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Helv"/>
      <family val="2"/>
    </font>
    <font>
      <sz val="1"/>
      <color indexed="8"/>
      <name val="Courier"/>
      <family val="1"/>
      <charset val="186"/>
    </font>
    <font>
      <b/>
      <sz val="1"/>
      <color indexed="8"/>
      <name val="Courier"/>
      <family val="1"/>
      <charset val="186"/>
    </font>
    <font>
      <sz val="10"/>
      <name val="Helv"/>
    </font>
    <font>
      <sz val="11"/>
      <color indexed="8"/>
      <name val="Calibri"/>
      <family val="2"/>
      <charset val="204"/>
    </font>
    <font>
      <sz val="11"/>
      <color indexed="8"/>
      <name val="Calibri"/>
      <family val="2"/>
      <charset val="186"/>
    </font>
    <font>
      <sz val="10"/>
      <color indexed="8"/>
      <name val="Times New Roman"/>
      <family val="1"/>
      <charset val="204"/>
    </font>
    <font>
      <sz val="10"/>
      <color indexed="64"/>
      <name val="Arial"/>
      <family val="2"/>
      <charset val="186"/>
    </font>
    <font>
      <sz val="10"/>
      <name val="Arial"/>
      <family val="2"/>
      <charset val="204"/>
    </font>
    <font>
      <sz val="11"/>
      <color theme="1"/>
      <name val="Calibri"/>
      <family val="2"/>
      <charset val="186"/>
      <scheme val="minor"/>
    </font>
    <font>
      <sz val="11"/>
      <color theme="1"/>
      <name val="Calibri"/>
      <family val="2"/>
      <scheme val="minor"/>
    </font>
    <font>
      <sz val="11"/>
      <color rgb="FF006100"/>
      <name val="Calibri"/>
      <family val="2"/>
      <charset val="186"/>
      <scheme val="minor"/>
    </font>
    <font>
      <sz val="11"/>
      <color rgb="FF9C0006"/>
      <name val="Calibri"/>
      <family val="2"/>
      <charset val="186"/>
      <scheme val="minor"/>
    </font>
    <font>
      <sz val="11"/>
      <color theme="0"/>
      <name val="Calibri"/>
      <family val="2"/>
      <charset val="186"/>
      <scheme val="minor"/>
    </font>
    <font>
      <sz val="10"/>
      <color theme="1"/>
      <name val="Arial"/>
      <family val="2"/>
      <charset val="186"/>
    </font>
    <font>
      <sz val="10"/>
      <name val="Arial"/>
      <family val="2"/>
    </font>
    <font>
      <sz val="10"/>
      <name val="MS Sans Serif"/>
      <family val="2"/>
      <charset val="204"/>
    </font>
    <font>
      <sz val="8"/>
      <name val="Arial"/>
      <family val="2"/>
      <charset val="186"/>
    </font>
    <font>
      <b/>
      <sz val="10"/>
      <name val="Arial"/>
      <family val="2"/>
      <charset val="186"/>
    </font>
    <font>
      <sz val="11"/>
      <color indexed="9"/>
      <name val="Calibri"/>
      <family val="2"/>
      <charset val="186"/>
    </font>
    <font>
      <b/>
      <sz val="11"/>
      <color indexed="52"/>
      <name val="Calibri"/>
      <family val="2"/>
      <charset val="186"/>
    </font>
    <font>
      <sz val="11"/>
      <color indexed="10"/>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7"/>
      <name val="Calibri"/>
      <family val="2"/>
      <charset val="186"/>
    </font>
    <font>
      <sz val="11"/>
      <color indexed="60"/>
      <name val="Calibri"/>
      <family val="2"/>
      <charset val="186"/>
    </font>
    <font>
      <b/>
      <sz val="18"/>
      <color indexed="56"/>
      <name val="Cambria"/>
      <family val="2"/>
      <charset val="186"/>
    </font>
    <font>
      <sz val="10"/>
      <color theme="1"/>
      <name val="Times New Roman"/>
      <family val="2"/>
      <charset val="186"/>
    </font>
    <font>
      <i/>
      <sz val="11"/>
      <color indexed="23"/>
      <name val="Calibri"/>
      <family val="2"/>
      <charset val="186"/>
    </font>
    <font>
      <b/>
      <sz val="11"/>
      <color indexed="9"/>
      <name val="Calibri"/>
      <family val="2"/>
      <charset val="186"/>
    </font>
    <font>
      <sz val="11"/>
      <color indexed="52"/>
      <name val="Calibri"/>
      <family val="2"/>
      <charset val="186"/>
    </font>
    <font>
      <sz val="11"/>
      <color indexed="20"/>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0"/>
      <name val="BaltOptima"/>
      <charset val="204"/>
    </font>
    <font>
      <sz val="11"/>
      <color indexed="8"/>
      <name val="Calibri"/>
      <family val="2"/>
    </font>
    <font>
      <sz val="1"/>
      <color indexed="8"/>
      <name val="Courier New"/>
      <family val="1"/>
      <charset val="186"/>
    </font>
    <font>
      <sz val="10"/>
      <name val="Baltica"/>
      <charset val="186"/>
    </font>
    <font>
      <b/>
      <i/>
      <sz val="16"/>
      <color indexed="8"/>
      <name val="Arial"/>
      <family val="2"/>
      <charset val="204"/>
    </font>
    <font>
      <b/>
      <sz val="1"/>
      <color indexed="8"/>
      <name val="Courier New"/>
      <family val="1"/>
      <charset val="186"/>
    </font>
    <font>
      <b/>
      <sz val="18"/>
      <name val="ITCCenturyBookT"/>
      <charset val="186"/>
    </font>
    <font>
      <b/>
      <sz val="14"/>
      <name val="ITCCenturyBookT"/>
      <charset val="186"/>
    </font>
    <font>
      <sz val="14"/>
      <name val="ITCCenturyBookT"/>
      <charset val="186"/>
    </font>
    <font>
      <sz val="10"/>
      <name val="Arial Cyr"/>
      <family val="2"/>
      <charset val="204"/>
    </font>
    <font>
      <sz val="10"/>
      <name val="Courier New"/>
      <family val="3"/>
      <charset val="186"/>
    </font>
    <font>
      <sz val="10"/>
      <name val="MS Sans Serif"/>
      <family val="2"/>
    </font>
    <font>
      <sz val="9"/>
      <name val="TextBook"/>
      <charset val="186"/>
    </font>
    <font>
      <b/>
      <i/>
      <u/>
      <sz val="11"/>
      <color indexed="8"/>
      <name val="Arial"/>
      <family val="2"/>
      <charset val="204"/>
    </font>
    <font>
      <sz val="11"/>
      <color indexed="8"/>
      <name val="Arial"/>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8"/>
      <name val="Verdana"/>
      <family val="2"/>
      <charset val="186"/>
    </font>
    <font>
      <sz val="11"/>
      <color indexed="9"/>
      <name val="Verdana"/>
      <family val="2"/>
      <charset val="186"/>
    </font>
    <font>
      <sz val="11"/>
      <color theme="0"/>
      <name val="Calibri"/>
      <family val="2"/>
      <scheme val="minor"/>
    </font>
    <font>
      <sz val="11"/>
      <color indexed="20"/>
      <name val="Verdana"/>
      <family val="2"/>
      <charset val="186"/>
    </font>
    <font>
      <b/>
      <sz val="11"/>
      <color indexed="10"/>
      <name val="Calibri"/>
      <family val="2"/>
      <charset val="186"/>
    </font>
    <font>
      <b/>
      <sz val="11"/>
      <color indexed="52"/>
      <name val="Verdana"/>
      <family val="2"/>
      <charset val="186"/>
    </font>
    <font>
      <b/>
      <sz val="11"/>
      <color indexed="9"/>
      <name val="Verdana"/>
      <family val="2"/>
      <charset val="186"/>
    </font>
    <font>
      <sz val="10"/>
      <name val="MS Sans Serif"/>
      <family val="2"/>
      <charset val="186"/>
    </font>
    <font>
      <sz val="10"/>
      <name val="Courier"/>
      <family val="3"/>
      <charset val="186"/>
    </font>
    <font>
      <i/>
      <sz val="11"/>
      <color indexed="23"/>
      <name val="Verdana"/>
      <family val="2"/>
      <charset val="186"/>
    </font>
    <font>
      <sz val="11"/>
      <color indexed="17"/>
      <name val="Verdana"/>
      <family val="2"/>
      <charset val="186"/>
    </font>
    <font>
      <sz val="11"/>
      <color rgb="FF006100"/>
      <name val="Calibri"/>
      <family val="2"/>
      <scheme val="minor"/>
    </font>
    <font>
      <b/>
      <sz val="15"/>
      <color indexed="56"/>
      <name val="Verdana"/>
      <family val="2"/>
      <charset val="186"/>
    </font>
    <font>
      <b/>
      <sz val="13"/>
      <color indexed="56"/>
      <name val="Verdana"/>
      <family val="2"/>
      <charset val="186"/>
    </font>
    <font>
      <b/>
      <sz val="11"/>
      <color indexed="56"/>
      <name val="Verdana"/>
      <family val="2"/>
      <charset val="186"/>
    </font>
    <font>
      <sz val="11"/>
      <color indexed="62"/>
      <name val="Verdana"/>
      <family val="2"/>
      <charset val="186"/>
    </font>
    <font>
      <sz val="11"/>
      <color indexed="52"/>
      <name val="Verdana"/>
      <family val="2"/>
      <charset val="186"/>
    </font>
    <font>
      <sz val="11"/>
      <color indexed="19"/>
      <name val="Calibri"/>
      <family val="2"/>
      <charset val="186"/>
    </font>
    <font>
      <sz val="11"/>
      <color indexed="60"/>
      <name val="Verdana"/>
      <family val="2"/>
      <charset val="186"/>
    </font>
    <font>
      <sz val="11"/>
      <color theme="1"/>
      <name val="Calibri"/>
      <family val="2"/>
      <charset val="204"/>
      <scheme val="minor"/>
    </font>
    <font>
      <sz val="10"/>
      <color indexed="8"/>
      <name val="Arial"/>
      <family val="2"/>
      <charset val="186"/>
    </font>
    <font>
      <sz val="10"/>
      <color indexed="8"/>
      <name val="MS Sans Serif"/>
      <family val="2"/>
      <charset val="204"/>
    </font>
    <font>
      <sz val="10"/>
      <name val="Arial Cyr"/>
      <charset val="204"/>
    </font>
    <font>
      <sz val="10"/>
      <name val="Arial"/>
      <family val="2"/>
      <charset val="238"/>
    </font>
    <font>
      <sz val="9.75"/>
      <name val="Arial"/>
      <family val="2"/>
      <charset val="186"/>
    </font>
    <font>
      <b/>
      <sz val="11"/>
      <color indexed="63"/>
      <name val="Verdana"/>
      <family val="2"/>
      <charset val="186"/>
    </font>
    <font>
      <sz val="10"/>
      <color indexed="64"/>
      <name val="Arial"/>
      <family val="2"/>
    </font>
    <font>
      <sz val="10"/>
      <name val="Helv"/>
      <charset val="204"/>
    </font>
    <font>
      <b/>
      <sz val="18"/>
      <color indexed="62"/>
      <name val="Cambria"/>
      <family val="2"/>
      <charset val="186"/>
    </font>
    <font>
      <b/>
      <sz val="11"/>
      <color indexed="8"/>
      <name val="Verdana"/>
      <family val="2"/>
      <charset val="186"/>
    </font>
    <font>
      <sz val="11"/>
      <color indexed="10"/>
      <name val="Verdana"/>
      <family val="2"/>
      <charset val="186"/>
    </font>
    <font>
      <u/>
      <sz val="11"/>
      <color theme="10"/>
      <name val="Calibri"/>
      <family val="2"/>
      <charset val="186"/>
      <scheme val="minor"/>
    </font>
    <font>
      <sz val="12"/>
      <name val="宋体"/>
      <family val="3"/>
      <charset val="134"/>
    </font>
    <font>
      <sz val="10"/>
      <color theme="1"/>
      <name val="Arial Narrow"/>
      <family val="2"/>
    </font>
    <font>
      <sz val="10"/>
      <name val="Arial"/>
      <family val="2"/>
      <charset val="204"/>
    </font>
    <font>
      <sz val="10"/>
      <name val="Arial"/>
      <family val="2"/>
      <charset val="204"/>
    </font>
    <font>
      <sz val="11"/>
      <color theme="1"/>
      <name val="Arial"/>
      <family val="2"/>
      <charset val="204"/>
    </font>
    <font>
      <sz val="11"/>
      <color rgb="FFFFFFFF"/>
      <name val="Arial"/>
      <family val="2"/>
      <charset val="204"/>
    </font>
    <font>
      <sz val="11"/>
      <color rgb="FF000000"/>
      <name val="Calibri"/>
      <family val="2"/>
      <charset val="204"/>
    </font>
    <font>
      <b/>
      <i/>
      <sz val="16"/>
      <color theme="1"/>
      <name val="Arial"/>
      <family val="2"/>
      <charset val="204"/>
    </font>
    <font>
      <sz val="10"/>
      <color rgb="FF000000"/>
      <name val="Arial"/>
      <family val="2"/>
      <charset val="204"/>
    </font>
    <font>
      <b/>
      <i/>
      <u/>
      <sz val="11"/>
      <color theme="1"/>
      <name val="Arial"/>
      <family val="2"/>
      <charset val="204"/>
    </font>
    <font>
      <sz val="10"/>
      <name val="Arial"/>
    </font>
    <font>
      <sz val="11"/>
      <color indexed="8"/>
      <name val="Calibri"/>
    </font>
    <font>
      <sz val="12"/>
      <name val="宋体"/>
      <charset val="134"/>
    </font>
    <font>
      <sz val="11"/>
      <color theme="1"/>
      <name val="Calibri"/>
      <family val="2"/>
      <charset val="134"/>
      <scheme val="minor"/>
    </font>
    <font>
      <sz val="11"/>
      <color theme="1"/>
      <name val="Calibri"/>
      <family val="3"/>
      <charset val="134"/>
      <scheme val="minor"/>
    </font>
    <font>
      <sz val="11"/>
      <color indexed="8"/>
      <name val="宋体"/>
      <family val="3"/>
      <charset val="134"/>
    </font>
    <font>
      <sz val="10"/>
      <color theme="1"/>
      <name val="Arial Narrow"/>
      <family val="2"/>
      <charset val="134"/>
    </font>
    <font>
      <sz val="10"/>
      <color indexed="8"/>
      <name val="Arial Narrow"/>
      <family val="2"/>
    </font>
    <font>
      <sz val="10"/>
      <name val="Arial"/>
      <charset val="204"/>
    </font>
    <font>
      <sz val="12"/>
      <name val="Courier New"/>
      <family val="3"/>
      <charset val="186"/>
    </font>
    <font>
      <sz val="10"/>
      <name val="Tahoma"/>
      <family val="2"/>
      <charset val="186"/>
    </font>
    <font>
      <sz val="12"/>
      <color indexed="17"/>
      <name val="Times New Roman"/>
      <family val="2"/>
      <charset val="186"/>
    </font>
    <font>
      <sz val="12"/>
      <name val="Courier New"/>
      <family val="1"/>
      <charset val="186"/>
    </font>
    <font>
      <sz val="9"/>
      <color indexed="8"/>
      <name val="Calibri"/>
      <family val="2"/>
      <charset val="186"/>
    </font>
    <font>
      <sz val="9"/>
      <name val="Arial"/>
      <family val="2"/>
      <charset val="186"/>
    </font>
    <font>
      <b/>
      <i/>
      <sz val="10"/>
      <name val="Arial"/>
      <family val="2"/>
      <charset val="186"/>
    </font>
    <font>
      <sz val="11"/>
      <name val="Arial"/>
      <family val="2"/>
      <charset val="186"/>
    </font>
    <font>
      <b/>
      <sz val="10"/>
      <color indexed="8"/>
      <name val="Arial"/>
      <family val="2"/>
      <charset val="186"/>
    </font>
    <font>
      <b/>
      <sz val="12"/>
      <name val="Arial"/>
      <family val="2"/>
      <charset val="186"/>
    </font>
    <font>
      <sz val="9"/>
      <name val="Arial"/>
      <family val="2"/>
      <charset val="204"/>
    </font>
    <font>
      <vertAlign val="superscript"/>
      <sz val="10"/>
      <name val="Arial"/>
      <family val="2"/>
      <charset val="186"/>
    </font>
    <font>
      <sz val="9"/>
      <name val="Arial"/>
      <family val="2"/>
    </font>
    <font>
      <b/>
      <sz val="10"/>
      <name val="Arial"/>
      <family val="2"/>
      <charset val="204"/>
    </font>
    <font>
      <b/>
      <i/>
      <sz val="10"/>
      <name val="Calibri"/>
      <family val="2"/>
      <charset val="186"/>
      <scheme val="minor"/>
    </font>
    <font>
      <sz val="11"/>
      <name val="Calibri"/>
      <family val="2"/>
      <charset val="204"/>
    </font>
  </fonts>
  <fills count="71">
    <fill>
      <patternFill patternType="none"/>
    </fill>
    <fill>
      <patternFill patternType="gray125"/>
    </fill>
    <fill>
      <patternFill patternType="solid">
        <fgColor indexed="65"/>
        <bgColor indexed="64"/>
      </patternFill>
    </fill>
    <fill>
      <patternFill patternType="solid">
        <fgColor rgb="FFC6EFCE"/>
      </patternFill>
    </fill>
    <fill>
      <patternFill patternType="solid">
        <fgColor rgb="FFFFC7CE"/>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6"/>
      </patternFill>
    </fill>
    <fill>
      <patternFill patternType="solid">
        <fgColor theme="6" tint="0.79998168889431442"/>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55"/>
        <bgColor indexed="23"/>
      </patternFill>
    </fill>
    <fill>
      <patternFill patternType="solid">
        <fgColor indexed="26"/>
        <bgColor indexed="9"/>
      </patternFill>
    </fill>
    <fill>
      <patternFill patternType="solid">
        <fgColor indexed="10"/>
        <bgColor indexed="25"/>
      </patternFill>
    </fill>
    <fill>
      <patternFill patternType="solid">
        <fgColor indexed="31"/>
        <bgColor indexed="41"/>
      </patternFill>
    </fill>
    <fill>
      <patternFill patternType="solid">
        <fgColor indexed="46"/>
        <bgColor indexed="45"/>
      </patternFill>
    </fill>
    <fill>
      <patternFill patternType="solid">
        <fgColor indexed="27"/>
        <bgColor indexed="42"/>
      </patternFill>
    </fill>
    <fill>
      <patternFill patternType="solid">
        <fgColor indexed="47"/>
        <bgColor indexed="41"/>
      </patternFill>
    </fill>
    <fill>
      <patternFill patternType="solid">
        <fgColor indexed="9"/>
        <bgColor indexed="26"/>
      </patternFill>
    </fill>
    <fill>
      <patternFill patternType="solid">
        <fgColor indexed="22"/>
        <bgColor indexed="24"/>
      </patternFill>
    </fill>
    <fill>
      <patternFill patternType="solid">
        <fgColor indexed="53"/>
        <bgColor indexed="25"/>
      </patternFill>
    </fill>
    <fill>
      <patternFill patternType="solid">
        <fgColor indexed="24"/>
        <bgColor indexed="22"/>
      </patternFill>
    </fill>
    <fill>
      <patternFill patternType="solid">
        <fgColor indexed="41"/>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44"/>
        <bgColor indexed="2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55"/>
      </patternFill>
    </fill>
    <fill>
      <patternFill patternType="solid">
        <fgColor rgb="FFFFEB9C"/>
        <bgColor indexed="64"/>
      </patternFill>
    </fill>
    <fill>
      <patternFill patternType="solid">
        <fgColor theme="0"/>
        <bgColor indexed="64"/>
      </patternFill>
    </fill>
    <fill>
      <patternFill patternType="solid">
        <fgColor theme="9"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8"/>
      </top>
      <bottom style="thin">
        <color indexed="22"/>
      </bottom>
      <diagonal/>
    </border>
    <border>
      <left/>
      <right/>
      <top style="thin">
        <color indexed="22"/>
      </top>
      <bottom/>
      <diagonal/>
    </border>
    <border>
      <left/>
      <right/>
      <top/>
      <bottom style="thick">
        <color indexed="49"/>
      </bottom>
      <diagonal/>
    </border>
    <border>
      <left/>
      <right/>
      <top/>
      <bottom style="medium">
        <color indexed="49"/>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616">
    <xf numFmtId="0" fontId="0"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6" fontId="13" fillId="0" borderId="0" applyFill="0" applyBorder="0" applyAlignment="0" applyProtection="0"/>
    <xf numFmtId="43" fontId="22" fillId="0" borderId="0" applyFont="0" applyFill="0" applyBorder="0" applyAlignment="0" applyProtection="0"/>
    <xf numFmtId="43" fontId="18" fillId="0" borderId="0" applyFont="0" applyFill="0" applyBorder="0" applyAlignment="0" applyProtection="0"/>
    <xf numFmtId="171" fontId="21" fillId="0" borderId="0" applyFont="0" applyFill="0" applyBorder="0" applyAlignment="0" applyProtection="0"/>
    <xf numFmtId="167" fontId="14" fillId="0" borderId="0">
      <protection locked="0"/>
    </xf>
    <xf numFmtId="0" fontId="17" fillId="0" borderId="0"/>
    <xf numFmtId="168" fontId="14" fillId="0" borderId="0">
      <protection locked="0"/>
    </xf>
    <xf numFmtId="169" fontId="15" fillId="0" borderId="0">
      <protection locked="0"/>
    </xf>
    <xf numFmtId="169" fontId="15" fillId="0" borderId="0">
      <protection locked="0"/>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3" fillId="0" borderId="0"/>
    <xf numFmtId="0" fontId="23" fillId="0" borderId="0"/>
    <xf numFmtId="0" fontId="22" fillId="0" borderId="0"/>
    <xf numFmtId="0" fontId="22" fillId="0" borderId="0"/>
    <xf numFmtId="0" fontId="22" fillId="0" borderId="0"/>
    <xf numFmtId="0" fontId="22" fillId="0" borderId="0"/>
    <xf numFmtId="0" fontId="21" fillId="0" borderId="0"/>
    <xf numFmtId="0" fontId="22" fillId="0" borderId="0"/>
    <xf numFmtId="0" fontId="2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0" fillId="0" borderId="0"/>
    <xf numFmtId="0" fontId="22" fillId="0" borderId="0"/>
    <xf numFmtId="0" fontId="22" fillId="0" borderId="0"/>
    <xf numFmtId="0" fontId="12" fillId="0" borderId="0"/>
    <xf numFmtId="0" fontId="22" fillId="0" borderId="0"/>
    <xf numFmtId="0" fontId="22" fillId="0" borderId="0"/>
    <xf numFmtId="0" fontId="22" fillId="0" borderId="0"/>
    <xf numFmtId="0" fontId="16" fillId="0" borderId="0"/>
    <xf numFmtId="0" fontId="21" fillId="0" borderId="0"/>
    <xf numFmtId="0" fontId="13" fillId="0" borderId="0"/>
    <xf numFmtId="0" fontId="21" fillId="0" borderId="0"/>
    <xf numFmtId="0" fontId="20" fillId="0" borderId="0"/>
    <xf numFmtId="0" fontId="20" fillId="0" borderId="0"/>
    <xf numFmtId="0" fontId="20" fillId="0" borderId="0"/>
    <xf numFmtId="0" fontId="20" fillId="0" borderId="0"/>
    <xf numFmtId="43" fontId="12" fillId="0" borderId="0" applyFont="0" applyFill="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32" fillId="20"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3" fillId="24" borderId="3" applyNumberFormat="0" applyAlignment="0" applyProtection="0"/>
    <xf numFmtId="0" fontId="34" fillId="0" borderId="0" applyNumberFormat="0" applyFill="0" applyBorder="0" applyAlignment="0" applyProtection="0"/>
    <xf numFmtId="172" fontId="12" fillId="0" borderId="0" applyFill="0" applyBorder="0" applyAlignment="0" applyProtection="0"/>
    <xf numFmtId="0" fontId="18" fillId="0" borderId="0"/>
    <xf numFmtId="0" fontId="35" fillId="15" borderId="3" applyNumberFormat="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2" fillId="28" borderId="0" applyNumberFormat="0" applyBorder="0" applyAlignment="0" applyProtection="0"/>
    <xf numFmtId="0" fontId="36" fillId="24" borderId="4" applyNumberFormat="0" applyAlignment="0" applyProtection="0"/>
    <xf numFmtId="172" fontId="21" fillId="0" borderId="0" applyFill="0" applyBorder="0" applyAlignment="0" applyProtection="0"/>
    <xf numFmtId="0" fontId="37" fillId="0" borderId="5" applyNumberFormat="0" applyFill="0" applyAlignment="0" applyProtection="0"/>
    <xf numFmtId="0" fontId="38" fillId="12" borderId="0" applyNumberFormat="0" applyBorder="0" applyAlignment="0" applyProtection="0"/>
    <xf numFmtId="0" fontId="39" fillId="29" borderId="0" applyNumberFormat="0" applyBorder="0" applyAlignment="0" applyProtection="0"/>
    <xf numFmtId="0" fontId="21" fillId="0" borderId="0"/>
    <xf numFmtId="0" fontId="40" fillId="0" borderId="0" applyNumberFormat="0" applyFill="0" applyBorder="0" applyAlignment="0" applyProtection="0"/>
    <xf numFmtId="0" fontId="12" fillId="0" borderId="0"/>
    <xf numFmtId="0" fontId="41" fillId="0" borderId="0"/>
    <xf numFmtId="0" fontId="21" fillId="0" borderId="0"/>
    <xf numFmtId="0" fontId="42" fillId="0" borderId="0" applyNumberFormat="0" applyFill="0" applyBorder="0" applyAlignment="0" applyProtection="0"/>
    <xf numFmtId="0" fontId="43" fillId="30" borderId="6" applyNumberFormat="0" applyAlignment="0" applyProtection="0"/>
    <xf numFmtId="0" fontId="12" fillId="31" borderId="7" applyNumberFormat="0" applyAlignment="0" applyProtection="0"/>
    <xf numFmtId="0" fontId="44" fillId="0" borderId="8" applyNumberFormat="0" applyFill="0" applyAlignment="0" applyProtection="0"/>
    <xf numFmtId="0" fontId="45" fillId="11" borderId="0" applyNumberFormat="0" applyBorder="0" applyAlignment="0" applyProtection="0"/>
    <xf numFmtId="0" fontId="46" fillId="0" borderId="9" applyNumberFormat="0" applyFill="0" applyAlignment="0" applyProtection="0"/>
    <xf numFmtId="0" fontId="47" fillId="0" borderId="10" applyNumberFormat="0" applyFill="0" applyAlignment="0" applyProtection="0"/>
    <xf numFmtId="0" fontId="48" fillId="0" borderId="11" applyNumberFormat="0" applyFill="0" applyAlignment="0" applyProtection="0"/>
    <xf numFmtId="0" fontId="48" fillId="0" borderId="0" applyNumberFormat="0" applyFill="0" applyBorder="0" applyAlignment="0" applyProtection="0"/>
    <xf numFmtId="0" fontId="32" fillId="25" borderId="0" applyNumberFormat="0" applyBorder="0" applyProtection="0">
      <alignment vertical="center" wrapText="1"/>
    </xf>
    <xf numFmtId="0" fontId="32" fillId="25" borderId="0" applyNumberFormat="0" applyBorder="0" applyAlignment="0" applyProtection="0"/>
    <xf numFmtId="0" fontId="32" fillId="32" borderId="0" applyNumberFormat="0" applyBorder="0" applyProtection="0">
      <alignment vertical="center" wrapText="1"/>
    </xf>
    <xf numFmtId="0" fontId="32" fillId="32" borderId="0" applyNumberFormat="0" applyBorder="0" applyAlignment="0" applyProtection="0"/>
    <xf numFmtId="0" fontId="32" fillId="26" borderId="0" applyNumberFormat="0" applyBorder="0" applyProtection="0">
      <alignment vertical="center" wrapText="1"/>
    </xf>
    <xf numFmtId="0" fontId="18" fillId="33" borderId="0" applyNumberFormat="0" applyBorder="0" applyProtection="0">
      <alignment vertical="center" wrapText="1"/>
    </xf>
    <xf numFmtId="0" fontId="18" fillId="11" borderId="0" applyNumberFormat="0" applyBorder="0" applyProtection="0">
      <alignment vertical="center" wrapText="1"/>
    </xf>
    <xf numFmtId="0" fontId="18" fillId="12" borderId="0" applyNumberFormat="0" applyBorder="0" applyProtection="0">
      <alignment vertical="center" wrapText="1"/>
    </xf>
    <xf numFmtId="0" fontId="18" fillId="34" borderId="0" applyNumberFormat="0" applyBorder="0" applyProtection="0">
      <alignment vertical="center" wrapText="1"/>
    </xf>
    <xf numFmtId="0" fontId="18" fillId="35" borderId="0" applyNumberFormat="0" applyBorder="0" applyProtection="0">
      <alignment vertical="center" wrapText="1"/>
    </xf>
    <xf numFmtId="0" fontId="18" fillId="36" borderId="0" applyNumberFormat="0" applyBorder="0" applyProtection="0">
      <alignment vertical="center" wrapText="1"/>
    </xf>
    <xf numFmtId="0" fontId="18" fillId="37" borderId="0" applyNumberFormat="0" applyBorder="0" applyAlignment="0" applyProtection="0"/>
    <xf numFmtId="0" fontId="18" fillId="33" borderId="0" applyNumberFormat="0" applyBorder="0" applyAlignment="0" applyProtection="0"/>
    <xf numFmtId="0" fontId="18" fillId="36" borderId="0" applyNumberFormat="0" applyBorder="0" applyAlignment="0" applyProtection="0"/>
    <xf numFmtId="0" fontId="18" fillId="11" borderId="0" applyNumberFormat="0" applyBorder="0" applyAlignment="0" applyProtection="0"/>
    <xf numFmtId="0" fontId="18" fillId="31" borderId="0" applyNumberFormat="0" applyBorder="0" applyAlignment="0" applyProtection="0"/>
    <xf numFmtId="0" fontId="18" fillId="12" borderId="0" applyNumberFormat="0" applyBorder="0" applyAlignment="0" applyProtection="0"/>
    <xf numFmtId="0" fontId="18" fillId="37"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32" fillId="27" borderId="0" applyNumberFormat="0" applyBorder="0" applyProtection="0">
      <alignment vertical="center" wrapText="1"/>
    </xf>
    <xf numFmtId="0" fontId="32" fillId="27" borderId="0" applyNumberFormat="0" applyBorder="0" applyAlignment="0" applyProtection="0"/>
    <xf numFmtId="0" fontId="32" fillId="21" borderId="0" applyNumberFormat="0" applyBorder="0" applyProtection="0">
      <alignment vertical="center" wrapText="1"/>
    </xf>
    <xf numFmtId="0" fontId="32" fillId="21" borderId="0" applyNumberFormat="0" applyBorder="0" applyAlignment="0" applyProtection="0"/>
    <xf numFmtId="0" fontId="18" fillId="16" borderId="0" applyNumberFormat="0" applyBorder="0" applyProtection="0">
      <alignment vertical="center" wrapText="1"/>
    </xf>
    <xf numFmtId="0" fontId="18" fillId="17" borderId="0" applyNumberFormat="0" applyBorder="0" applyProtection="0">
      <alignment vertical="center" wrapText="1"/>
    </xf>
    <xf numFmtId="0" fontId="18" fillId="18" borderId="0" applyNumberFormat="0" applyBorder="0" applyProtection="0">
      <alignment vertical="center" wrapText="1"/>
    </xf>
    <xf numFmtId="0" fontId="18" fillId="34" borderId="0" applyNumberFormat="0" applyBorder="0" applyProtection="0">
      <alignment vertical="center" wrapText="1"/>
    </xf>
    <xf numFmtId="0" fontId="18" fillId="16" borderId="0" applyNumberFormat="0" applyBorder="0" applyProtection="0">
      <alignment vertical="center" wrapText="1"/>
    </xf>
    <xf numFmtId="0" fontId="18" fillId="19" borderId="0" applyNumberFormat="0" applyBorder="0" applyProtection="0">
      <alignment vertical="center" wrapText="1"/>
    </xf>
    <xf numFmtId="0" fontId="18" fillId="38"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9" borderId="0" applyNumberFormat="0" applyBorder="0" applyAlignment="0" applyProtection="0"/>
    <xf numFmtId="0" fontId="18" fillId="18" borderId="0" applyNumberFormat="0" applyBorder="0" applyAlignment="0" applyProtection="0"/>
    <xf numFmtId="0" fontId="18" fillId="38" borderId="0" applyNumberFormat="0" applyBorder="0" applyAlignment="0" applyProtection="0"/>
    <xf numFmtId="0" fontId="18" fillId="34" borderId="0" applyNumberFormat="0" applyBorder="0" applyAlignment="0" applyProtection="0"/>
    <xf numFmtId="0" fontId="18" fillId="16" borderId="0" applyNumberFormat="0" applyBorder="0" applyAlignment="0" applyProtection="0"/>
    <xf numFmtId="0" fontId="18" fillId="36" borderId="0" applyNumberFormat="0" applyBorder="0" applyAlignment="0" applyProtection="0"/>
    <xf numFmtId="0" fontId="18" fillId="19" borderId="0" applyNumberFormat="0" applyBorder="0" applyAlignment="0" applyProtection="0"/>
    <xf numFmtId="0" fontId="32" fillId="22" borderId="0" applyNumberFormat="0" applyBorder="0" applyProtection="0">
      <alignment vertical="center" wrapText="1"/>
    </xf>
    <xf numFmtId="0" fontId="32" fillId="22" borderId="0" applyNumberFormat="0" applyBorder="0" applyAlignment="0" applyProtection="0"/>
    <xf numFmtId="0" fontId="32" fillId="39" borderId="0" applyNumberFormat="0" applyBorder="0" applyProtection="0">
      <alignment vertical="center" wrapText="1"/>
    </xf>
    <xf numFmtId="0" fontId="32" fillId="39" borderId="0" applyNumberFormat="0" applyBorder="0" applyAlignment="0" applyProtection="0"/>
    <xf numFmtId="0" fontId="32" fillId="28" borderId="0" applyNumberFormat="0" applyBorder="0" applyProtection="0">
      <alignment vertical="center" wrapText="1"/>
    </xf>
    <xf numFmtId="0" fontId="32" fillId="20" borderId="0" applyNumberFormat="0" applyBorder="0" applyProtection="0">
      <alignment vertical="center" wrapText="1"/>
    </xf>
    <xf numFmtId="0" fontId="32" fillId="17" borderId="0" applyNumberFormat="0" applyBorder="0" applyProtection="0">
      <alignment vertical="center" wrapText="1"/>
    </xf>
    <xf numFmtId="0" fontId="32" fillId="18" borderId="0" applyNumberFormat="0" applyBorder="0" applyProtection="0">
      <alignment vertical="center" wrapText="1"/>
    </xf>
    <xf numFmtId="0" fontId="32" fillId="21" borderId="0" applyNumberFormat="0" applyBorder="0" applyProtection="0">
      <alignment vertical="center" wrapText="1"/>
    </xf>
    <xf numFmtId="0" fontId="32" fillId="22" borderId="0" applyNumberFormat="0" applyBorder="0" applyProtection="0">
      <alignment vertical="center" wrapText="1"/>
    </xf>
    <xf numFmtId="0" fontId="32" fillId="23" borderId="0" applyNumberFormat="0" applyBorder="0" applyProtection="0">
      <alignment vertical="center" wrapText="1"/>
    </xf>
    <xf numFmtId="0" fontId="32" fillId="22" borderId="0" applyNumberFormat="0" applyBorder="0" applyAlignment="0" applyProtection="0"/>
    <xf numFmtId="0" fontId="32" fillId="20" borderId="0" applyNumberFormat="0" applyBorder="0" applyAlignment="0" applyProtection="0"/>
    <xf numFmtId="0" fontId="32" fillId="17" borderId="0" applyNumberFormat="0" applyBorder="0" applyAlignment="0" applyProtection="0"/>
    <xf numFmtId="0" fontId="32" fillId="29" borderId="0" applyNumberFormat="0" applyBorder="0" applyAlignment="0" applyProtection="0"/>
    <xf numFmtId="0" fontId="32" fillId="18" borderId="0" applyNumberFormat="0" applyBorder="0" applyAlignment="0" applyProtection="0"/>
    <xf numFmtId="0" fontId="32" fillId="38"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2" fillId="36" borderId="0" applyNumberFormat="0" applyBorder="0" applyAlignment="0" applyProtection="0"/>
    <xf numFmtId="0" fontId="32" fillId="23" borderId="0" applyNumberFormat="0" applyBorder="0" applyAlignment="0" applyProtection="0"/>
    <xf numFmtId="173" fontId="12" fillId="0" borderId="0" applyFill="0" applyBorder="0" applyAlignment="0" applyProtection="0"/>
    <xf numFmtId="174" fontId="12" fillId="0" borderId="0" applyFill="0" applyBorder="0" applyAlignment="0" applyProtection="0"/>
    <xf numFmtId="0" fontId="33" fillId="38" borderId="3" applyNumberFormat="0" applyAlignment="0" applyProtection="0"/>
    <xf numFmtId="0" fontId="33" fillId="38" borderId="3" applyNumberFormat="0" applyProtection="0">
      <alignment vertical="center" wrapText="1"/>
    </xf>
    <xf numFmtId="0" fontId="34" fillId="0" borderId="0" applyNumberFormat="0" applyFill="0" applyBorder="0" applyAlignment="0" applyProtection="0"/>
    <xf numFmtId="0" fontId="34" fillId="0" borderId="0" applyNumberFormat="0" applyFill="0" applyBorder="0" applyProtection="0">
      <alignment vertical="center" wrapText="1"/>
    </xf>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43" fontId="49" fillId="0" borderId="0" applyFont="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43" fontId="12" fillId="0" borderId="0" applyFont="0" applyFill="0" applyBorder="0" applyAlignment="0" applyProtection="0"/>
    <xf numFmtId="166" fontId="12" fillId="0" borderId="0" applyFill="0" applyBorder="0" applyAlignment="0" applyProtection="0"/>
    <xf numFmtId="175"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43" fontId="12" fillId="0" borderId="0" applyFont="0" applyFill="0" applyBorder="0" applyAlignment="0" applyProtection="0"/>
    <xf numFmtId="166" fontId="12" fillId="0" borderId="0" applyFill="0" applyBorder="0" applyAlignment="0" applyProtection="0"/>
    <xf numFmtId="166" fontId="12" fillId="0" borderId="0" applyFill="0" applyBorder="0" applyAlignment="0" applyProtection="0"/>
    <xf numFmtId="43" fontId="50" fillId="0" borderId="0" applyFont="0" applyFill="0" applyBorder="0" applyAlignment="0" applyProtection="0"/>
    <xf numFmtId="176" fontId="51" fillId="0" borderId="0">
      <protection locked="0"/>
    </xf>
    <xf numFmtId="177" fontId="12" fillId="0" borderId="0" applyFill="0" applyBorder="0" applyAlignment="0" applyProtection="0"/>
    <xf numFmtId="4" fontId="12" fillId="0" borderId="0" applyFill="0" applyBorder="0" applyAlignment="0" applyProtection="0"/>
    <xf numFmtId="0" fontId="52" fillId="0" borderId="0" applyNumberFormat="0"/>
    <xf numFmtId="0" fontId="18" fillId="0" borderId="0"/>
    <xf numFmtId="0" fontId="21" fillId="0" borderId="0"/>
    <xf numFmtId="168" fontId="51" fillId="0" borderId="0">
      <protection locked="0"/>
    </xf>
    <xf numFmtId="0" fontId="53" fillId="0" borderId="0">
      <alignment horizontal="center"/>
    </xf>
    <xf numFmtId="0" fontId="53" fillId="0" borderId="0">
      <alignment horizontal="center" textRotation="90"/>
    </xf>
    <xf numFmtId="169" fontId="54" fillId="0" borderId="0">
      <protection locked="0"/>
    </xf>
    <xf numFmtId="0" fontId="55" fillId="40" borderId="0"/>
    <xf numFmtId="0" fontId="56" fillId="41" borderId="0"/>
    <xf numFmtId="0" fontId="57" fillId="0" borderId="0"/>
    <xf numFmtId="0" fontId="35" fillId="36" borderId="3" applyNumberFormat="0" applyAlignment="0" applyProtection="0"/>
    <xf numFmtId="0" fontId="35" fillId="36" borderId="3" applyNumberFormat="0" applyProtection="0">
      <alignment vertical="center" wrapText="1"/>
    </xf>
    <xf numFmtId="0" fontId="36" fillId="38" borderId="4" applyNumberFormat="0" applyAlignment="0" applyProtection="0"/>
    <xf numFmtId="0" fontId="36" fillId="38" borderId="4" applyNumberFormat="0" applyProtection="0">
      <alignment vertical="center" wrapText="1"/>
    </xf>
    <xf numFmtId="0" fontId="58" fillId="0" borderId="0"/>
    <xf numFmtId="0" fontId="37" fillId="0" borderId="5" applyNumberFormat="0" applyFill="0" applyAlignment="0" applyProtection="0"/>
    <xf numFmtId="0" fontId="37" fillId="0" borderId="5" applyNumberFormat="0" applyFill="0" applyProtection="0">
      <alignment vertical="center" wrapText="1"/>
    </xf>
    <xf numFmtId="0" fontId="39" fillId="29" borderId="0" applyNumberFormat="0" applyBorder="0" applyAlignment="0" applyProtection="0"/>
    <xf numFmtId="0" fontId="39" fillId="29" borderId="0" applyNumberFormat="0" applyBorder="0" applyProtection="0">
      <alignment vertical="center" wrapText="1"/>
    </xf>
    <xf numFmtId="0" fontId="12" fillId="0" borderId="0"/>
    <xf numFmtId="0" fontId="12" fillId="0" borderId="0">
      <alignment vertical="center" wrapText="1"/>
    </xf>
    <xf numFmtId="0" fontId="12" fillId="0" borderId="0"/>
    <xf numFmtId="0" fontId="12" fillId="0" borderId="0">
      <alignment vertical="center" wrapText="1"/>
    </xf>
    <xf numFmtId="0" fontId="12" fillId="0" borderId="0">
      <alignment vertical="center" wrapText="1"/>
    </xf>
    <xf numFmtId="0" fontId="12" fillId="0" borderId="0">
      <alignment vertical="center" wrapText="1"/>
    </xf>
    <xf numFmtId="0" fontId="21" fillId="0" borderId="0"/>
    <xf numFmtId="0" fontId="12" fillId="0" borderId="0"/>
    <xf numFmtId="0" fontId="12" fillId="0" borderId="0"/>
    <xf numFmtId="0" fontId="12" fillId="0" borderId="0"/>
    <xf numFmtId="0" fontId="59" fillId="0" borderId="0"/>
    <xf numFmtId="0" fontId="12" fillId="0" borderId="0"/>
    <xf numFmtId="0" fontId="21" fillId="0" borderId="0"/>
    <xf numFmtId="0" fontId="18" fillId="0" borderId="0"/>
    <xf numFmtId="0" fontId="18" fillId="0" borderId="0"/>
    <xf numFmtId="0" fontId="12" fillId="0" borderId="0" applyNumberFormat="0" applyFont="0" applyFill="0" applyBorder="0" applyAlignment="0" applyProtection="0">
      <alignment vertical="top"/>
    </xf>
    <xf numFmtId="0" fontId="21" fillId="0" borderId="0"/>
    <xf numFmtId="0" fontId="21" fillId="0" borderId="0"/>
    <xf numFmtId="0" fontId="12" fillId="0" borderId="0"/>
    <xf numFmtId="0" fontId="49" fillId="0" borderId="0"/>
    <xf numFmtId="0" fontId="12" fillId="0" borderId="0"/>
    <xf numFmtId="0" fontId="12" fillId="0" borderId="0">
      <alignment vertical="center" wrapText="1"/>
    </xf>
    <xf numFmtId="0" fontId="40" fillId="0" borderId="0" applyNumberFormat="0" applyFill="0" applyBorder="0" applyAlignment="0" applyProtection="0"/>
    <xf numFmtId="0" fontId="40" fillId="0" borderId="0" applyNumberFormat="0" applyFill="0" applyBorder="0" applyProtection="0">
      <alignment vertical="center" wrapText="1"/>
    </xf>
    <xf numFmtId="0" fontId="12" fillId="31" borderId="7" applyNumberFormat="0" applyAlignment="0" applyProtection="0"/>
    <xf numFmtId="0" fontId="12" fillId="31" borderId="7" applyNumberFormat="0" applyAlignment="0" applyProtection="0"/>
    <xf numFmtId="0" fontId="12" fillId="31" borderId="7" applyNumberFormat="0" applyAlignment="0" applyProtection="0"/>
    <xf numFmtId="0" fontId="12" fillId="0" borderId="12" applyNumberFormat="0" applyAlignment="0"/>
    <xf numFmtId="0" fontId="60" fillId="0" borderId="0"/>
    <xf numFmtId="9" fontId="12" fillId="0" borderId="0" applyFill="0" applyBorder="0" applyAlignment="0" applyProtection="0"/>
    <xf numFmtId="9" fontId="12" fillId="0" borderId="0" applyFont="0" applyFill="0" applyBorder="0" applyAlignment="0" applyProtection="0"/>
    <xf numFmtId="9" fontId="12" fillId="0" borderId="0" applyFill="0" applyBorder="0" applyAlignment="0" applyProtection="0"/>
    <xf numFmtId="9" fontId="12" fillId="0" borderId="0" applyFill="0" applyBorder="0" applyAlignment="0" applyProtection="0"/>
    <xf numFmtId="9" fontId="50" fillId="0" borderId="0" applyFont="0" applyFill="0" applyBorder="0" applyAlignment="0" applyProtection="0"/>
    <xf numFmtId="0" fontId="12" fillId="31" borderId="7" applyNumberFormat="0" applyAlignment="0" applyProtection="0"/>
    <xf numFmtId="0" fontId="61" fillId="0" borderId="0"/>
    <xf numFmtId="0" fontId="62" fillId="0" borderId="0"/>
    <xf numFmtId="178" fontId="62" fillId="0" borderId="0"/>
    <xf numFmtId="0" fontId="44" fillId="0" borderId="8" applyNumberFormat="0" applyFill="0" applyAlignment="0" applyProtection="0"/>
    <xf numFmtId="0" fontId="12" fillId="0" borderId="0"/>
    <xf numFmtId="0" fontId="12" fillId="0" borderId="0"/>
    <xf numFmtId="0" fontId="12" fillId="0" borderId="0"/>
    <xf numFmtId="0" fontId="12" fillId="0" borderId="0"/>
    <xf numFmtId="0" fontId="16" fillId="0" borderId="0"/>
    <xf numFmtId="0" fontId="16" fillId="0" borderId="0"/>
    <xf numFmtId="0" fontId="12" fillId="0" borderId="0"/>
    <xf numFmtId="0" fontId="12" fillId="0" borderId="0"/>
    <xf numFmtId="0" fontId="12" fillId="0" borderId="13" applyNumberFormat="0" applyAlignment="0"/>
    <xf numFmtId="0" fontId="63" fillId="0" borderId="0"/>
    <xf numFmtId="0" fontId="12" fillId="0" borderId="0">
      <alignment horizontal="center"/>
    </xf>
    <xf numFmtId="179" fontId="30" fillId="0" borderId="0">
      <alignment horizontal="left"/>
    </xf>
    <xf numFmtId="0" fontId="46" fillId="0" borderId="9" applyNumberFormat="0" applyFill="0" applyAlignment="0" applyProtection="0"/>
    <xf numFmtId="0" fontId="64" fillId="0" borderId="14" applyNumberFormat="0" applyFill="0" applyAlignment="0" applyProtection="0"/>
    <xf numFmtId="0" fontId="47" fillId="0" borderId="10" applyNumberFormat="0" applyFill="0" applyAlignment="0" applyProtection="0"/>
    <xf numFmtId="0" fontId="65" fillId="0" borderId="10" applyNumberFormat="0" applyFill="0" applyAlignment="0" applyProtection="0"/>
    <xf numFmtId="0" fontId="48" fillId="0" borderId="11" applyNumberFormat="0" applyFill="0" applyAlignment="0" applyProtection="0"/>
    <xf numFmtId="0" fontId="66" fillId="0" borderId="15" applyNumberFormat="0" applyFill="0" applyAlignment="0" applyProtection="0"/>
    <xf numFmtId="0" fontId="48" fillId="0" borderId="0" applyNumberFormat="0" applyFill="0" applyBorder="0" applyAlignment="0" applyProtection="0"/>
    <xf numFmtId="0" fontId="66" fillId="0" borderId="0" applyNumberFormat="0" applyFill="0" applyBorder="0" applyAlignment="0" applyProtection="0"/>
    <xf numFmtId="180" fontId="12" fillId="0" borderId="0" applyFill="0" applyBorder="0" applyAlignment="0" applyProtection="0"/>
    <xf numFmtId="181" fontId="12" fillId="0" borderId="0" applyFill="0" applyBorder="0" applyAlignment="0" applyProtection="0"/>
    <xf numFmtId="0" fontId="32" fillId="25" borderId="0" applyNumberFormat="0" applyBorder="0" applyProtection="0">
      <alignment vertical="center" wrapText="1"/>
    </xf>
    <xf numFmtId="0" fontId="32" fillId="32" borderId="0" applyNumberFormat="0" applyBorder="0" applyProtection="0">
      <alignment vertical="center" wrapText="1"/>
    </xf>
    <xf numFmtId="0" fontId="32" fillId="27" borderId="0" applyNumberFormat="0" applyBorder="0" applyProtection="0">
      <alignment vertical="center" wrapText="1"/>
    </xf>
    <xf numFmtId="0" fontId="32" fillId="21" borderId="0" applyNumberFormat="0" applyBorder="0" applyProtection="0">
      <alignment vertical="center" wrapText="1"/>
    </xf>
    <xf numFmtId="0" fontId="32" fillId="22" borderId="0" applyNumberFormat="0" applyBorder="0" applyProtection="0">
      <alignment vertical="center" wrapText="1"/>
    </xf>
    <xf numFmtId="0" fontId="32" fillId="39" borderId="0" applyNumberFormat="0" applyBorder="0" applyProtection="0">
      <alignment vertical="center" wrapText="1"/>
    </xf>
    <xf numFmtId="0" fontId="35" fillId="36" borderId="3" applyNumberFormat="0" applyProtection="0">
      <alignment vertical="center" wrapText="1"/>
    </xf>
    <xf numFmtId="0" fontId="36" fillId="38" borderId="4" applyNumberFormat="0" applyProtection="0">
      <alignment vertical="center" wrapText="1"/>
    </xf>
    <xf numFmtId="0" fontId="33" fillId="38" borderId="3" applyNumberFormat="0" applyProtection="0">
      <alignment vertical="center" wrapText="1"/>
    </xf>
    <xf numFmtId="0" fontId="46" fillId="0" borderId="9" applyNumberFormat="0" applyFill="0" applyProtection="0">
      <alignment vertical="center" wrapText="1"/>
    </xf>
    <xf numFmtId="0" fontId="47" fillId="0" borderId="10" applyNumberFormat="0" applyFill="0" applyProtection="0">
      <alignment vertical="center" wrapText="1"/>
    </xf>
    <xf numFmtId="0" fontId="48" fillId="0" borderId="11" applyNumberFormat="0" applyFill="0" applyProtection="0">
      <alignment vertical="center" wrapText="1"/>
    </xf>
    <xf numFmtId="0" fontId="48" fillId="0" borderId="0" applyNumberFormat="0" applyFill="0" applyBorder="0" applyProtection="0">
      <alignment vertical="center" wrapText="1"/>
    </xf>
    <xf numFmtId="0" fontId="37" fillId="0" borderId="5" applyNumberFormat="0" applyFill="0" applyProtection="0">
      <alignment vertical="center" wrapText="1"/>
    </xf>
    <xf numFmtId="0" fontId="43" fillId="30" borderId="6" applyNumberFormat="0" applyProtection="0">
      <alignment vertical="center" wrapText="1"/>
    </xf>
    <xf numFmtId="0" fontId="40" fillId="0" borderId="0" applyNumberFormat="0" applyFill="0" applyBorder="0" applyProtection="0">
      <alignment vertical="center" wrapText="1"/>
    </xf>
    <xf numFmtId="0" fontId="39" fillId="29" borderId="0" applyNumberFormat="0" applyBorder="0" applyProtection="0">
      <alignment vertical="center" wrapText="1"/>
    </xf>
    <xf numFmtId="0" fontId="21" fillId="0" borderId="0"/>
    <xf numFmtId="0" fontId="12" fillId="0" borderId="0"/>
    <xf numFmtId="0" fontId="45" fillId="11" borderId="0" applyNumberFormat="0" applyBorder="0" applyProtection="0">
      <alignment vertical="center" wrapText="1"/>
    </xf>
    <xf numFmtId="0" fontId="42" fillId="0" borderId="0" applyNumberFormat="0" applyFill="0" applyBorder="0" applyProtection="0">
      <alignment vertical="center" wrapText="1"/>
    </xf>
    <xf numFmtId="0" fontId="12" fillId="31" borderId="7" applyNumberFormat="0" applyProtection="0">
      <alignment vertical="center" wrapText="1"/>
    </xf>
    <xf numFmtId="0" fontId="44" fillId="0" borderId="8" applyNumberFormat="0" applyFill="0" applyProtection="0">
      <alignment vertical="center" wrapText="1"/>
    </xf>
    <xf numFmtId="49" fontId="12" fillId="0" borderId="0">
      <alignment horizontal="left" vertical="center" wrapText="1" indent="1" shrinkToFit="1"/>
      <protection locked="0"/>
    </xf>
    <xf numFmtId="0" fontId="34" fillId="0" borderId="0" applyNumberFormat="0" applyFill="0" applyBorder="0" applyProtection="0">
      <alignment vertical="center" wrapText="1"/>
    </xf>
    <xf numFmtId="0" fontId="38" fillId="12" borderId="0" applyNumberFormat="0" applyBorder="0" applyProtection="0">
      <alignment vertical="center" wrapText="1"/>
    </xf>
    <xf numFmtId="49" fontId="31" fillId="38" borderId="0">
      <alignment horizontal="center" vertical="center" wrapText="1"/>
      <protection locked="0"/>
    </xf>
    <xf numFmtId="0" fontId="12" fillId="0" borderId="0"/>
    <xf numFmtId="0" fontId="18" fillId="42" borderId="0" applyNumberFormat="0" applyBorder="0" applyAlignment="0" applyProtection="0"/>
    <xf numFmtId="0" fontId="18" fillId="43" borderId="0" applyNumberFormat="0" applyBorder="0" applyAlignment="0" applyProtection="0"/>
    <xf numFmtId="0" fontId="18" fillId="44"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2" borderId="0" applyNumberFormat="0" applyBorder="0" applyAlignment="0" applyProtection="0"/>
    <xf numFmtId="0" fontId="18" fillId="43" borderId="0" applyNumberFormat="0" applyBorder="0" applyAlignment="0" applyProtection="0"/>
    <xf numFmtId="0" fontId="18" fillId="44"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8" borderId="0" applyNumberFormat="0" applyBorder="0" applyAlignment="0" applyProtection="0"/>
    <xf numFmtId="0" fontId="67"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9" borderId="0" applyNumberFormat="0" applyBorder="0" applyAlignment="0" applyProtection="0"/>
    <xf numFmtId="0" fontId="67"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23" fillId="9" borderId="0" applyNumberFormat="0" applyBorder="0" applyAlignment="0" applyProtection="0"/>
    <xf numFmtId="0" fontId="18" fillId="50" borderId="0" applyNumberFormat="0" applyBorder="0" applyAlignment="0" applyProtection="0"/>
    <xf numFmtId="0" fontId="67" fillId="44" borderId="0" applyNumberFormat="0" applyBorder="0" applyAlignment="0" applyProtection="0"/>
    <xf numFmtId="0" fontId="18" fillId="44" borderId="0" applyNumberFormat="0" applyBorder="0" applyAlignment="0" applyProtection="0"/>
    <xf numFmtId="0" fontId="11"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44" borderId="0" applyNumberFormat="0" applyBorder="0" applyAlignment="0" applyProtection="0"/>
    <xf numFmtId="0" fontId="18" fillId="47" borderId="0" applyNumberFormat="0" applyBorder="0" applyAlignment="0" applyProtection="0"/>
    <xf numFmtId="0" fontId="67"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67" fillId="46" borderId="0" applyNumberFormat="0" applyBorder="0" applyAlignment="0" applyProtection="0"/>
    <xf numFmtId="0" fontId="18" fillId="46" borderId="0" applyNumberFormat="0" applyBorder="0" applyAlignment="0" applyProtection="0"/>
    <xf numFmtId="0" fontId="18" fillId="50" borderId="0" applyNumberFormat="0" applyBorder="0" applyAlignment="0" applyProtection="0"/>
    <xf numFmtId="0" fontId="67"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10" borderId="0" applyNumberFormat="0" applyBorder="0" applyAlignment="0" applyProtection="0"/>
    <xf numFmtId="0" fontId="18" fillId="42" borderId="0" applyNumberFormat="0" applyBorder="0" applyAlignment="0" applyProtection="0"/>
    <xf numFmtId="0" fontId="18" fillId="11" borderId="0" applyNumberFormat="0" applyBorder="0" applyAlignment="0" applyProtection="0"/>
    <xf numFmtId="0" fontId="18" fillId="43" borderId="0" applyNumberFormat="0" applyBorder="0" applyAlignment="0" applyProtection="0"/>
    <xf numFmtId="0" fontId="18" fillId="12" borderId="0" applyNumberFormat="0" applyBorder="0" applyAlignment="0" applyProtection="0"/>
    <xf numFmtId="0" fontId="18" fillId="44" borderId="0" applyNumberFormat="0" applyBorder="0" applyAlignment="0" applyProtection="0"/>
    <xf numFmtId="0" fontId="18" fillId="13" borderId="0" applyNumberFormat="0" applyBorder="0" applyAlignment="0" applyProtection="0"/>
    <xf numFmtId="0" fontId="18" fillId="45" borderId="0" applyNumberFormat="0" applyBorder="0" applyAlignment="0" applyProtection="0"/>
    <xf numFmtId="0" fontId="18" fillId="14" borderId="0" applyNumberFormat="0" applyBorder="0" applyAlignment="0" applyProtection="0"/>
    <xf numFmtId="0" fontId="18" fillId="46" borderId="0" applyNumberFormat="0" applyBorder="0" applyAlignment="0" applyProtection="0"/>
    <xf numFmtId="0" fontId="18" fillId="15" borderId="0" applyNumberFormat="0" applyBorder="0" applyAlignment="0" applyProtection="0"/>
    <xf numFmtId="0" fontId="18" fillId="47"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18" fillId="51" borderId="0" applyNumberFormat="0" applyBorder="0" applyAlignment="0" applyProtection="0"/>
    <xf numFmtId="0" fontId="18" fillId="45" borderId="0" applyNumberFormat="0" applyBorder="0" applyAlignment="0" applyProtection="0"/>
    <xf numFmtId="0" fontId="18" fillId="48" borderId="0" applyNumberFormat="0" applyBorder="0" applyAlignment="0" applyProtection="0"/>
    <xf numFmtId="0" fontId="18" fillId="52"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18" fillId="51" borderId="0" applyNumberFormat="0" applyBorder="0" applyAlignment="0" applyProtection="0"/>
    <xf numFmtId="0" fontId="18" fillId="45" borderId="0" applyNumberFormat="0" applyBorder="0" applyAlignment="0" applyProtection="0"/>
    <xf numFmtId="0" fontId="18" fillId="48" borderId="0" applyNumberFormat="0" applyBorder="0" applyAlignment="0" applyProtection="0"/>
    <xf numFmtId="0" fontId="18" fillId="52" borderId="0" applyNumberFormat="0" applyBorder="0" applyAlignment="0" applyProtection="0"/>
    <xf numFmtId="0" fontId="18" fillId="46" borderId="0" applyNumberFormat="0" applyBorder="0" applyAlignment="0" applyProtection="0"/>
    <xf numFmtId="0" fontId="67"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67" fillId="49" borderId="0" applyNumberFormat="0" applyBorder="0" applyAlignment="0" applyProtection="0"/>
    <xf numFmtId="0" fontId="18" fillId="49" borderId="0" applyNumberFormat="0" applyBorder="0" applyAlignment="0" applyProtection="0"/>
    <xf numFmtId="0" fontId="18" fillId="53" borderId="0" applyNumberFormat="0" applyBorder="0" applyAlignment="0" applyProtection="0"/>
    <xf numFmtId="0" fontId="67"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43" borderId="0" applyNumberFormat="0" applyBorder="0" applyAlignment="0" applyProtection="0"/>
    <xf numFmtId="0" fontId="67"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67"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50" borderId="0" applyNumberFormat="0" applyBorder="0" applyAlignment="0" applyProtection="0"/>
    <xf numFmtId="0" fontId="67"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4" borderId="0" applyNumberFormat="0" applyBorder="0" applyAlignment="0" applyProtection="0"/>
    <xf numFmtId="0" fontId="18" fillId="48" borderId="0" applyNumberFormat="0" applyBorder="0" applyAlignment="0" applyProtection="0"/>
    <xf numFmtId="0" fontId="18" fillId="17" borderId="0" applyNumberFormat="0" applyBorder="0" applyAlignment="0" applyProtection="0"/>
    <xf numFmtId="0" fontId="18" fillId="49" borderId="0" applyNumberFormat="0" applyBorder="0" applyAlignment="0" applyProtection="0"/>
    <xf numFmtId="0" fontId="18" fillId="18" borderId="0" applyNumberFormat="0" applyBorder="0" applyAlignment="0" applyProtection="0"/>
    <xf numFmtId="0" fontId="18" fillId="51" borderId="0" applyNumberFormat="0" applyBorder="0" applyAlignment="0" applyProtection="0"/>
    <xf numFmtId="0" fontId="18" fillId="13" borderId="0" applyNumberFormat="0" applyBorder="0" applyAlignment="0" applyProtection="0"/>
    <xf numFmtId="0" fontId="18" fillId="45" borderId="0" applyNumberFormat="0" applyBorder="0" applyAlignment="0" applyProtection="0"/>
    <xf numFmtId="0" fontId="18" fillId="54" borderId="0" applyNumberFormat="0" applyBorder="0" applyAlignment="0" applyProtection="0"/>
    <xf numFmtId="0" fontId="18" fillId="48" borderId="0" applyNumberFormat="0" applyBorder="0" applyAlignment="0" applyProtection="0"/>
    <xf numFmtId="0" fontId="18" fillId="19" borderId="0" applyNumberFormat="0" applyBorder="0" applyAlignment="0" applyProtection="0"/>
    <xf numFmtId="0" fontId="18" fillId="52" borderId="0" applyNumberFormat="0" applyBorder="0" applyAlignment="0" applyProtection="0"/>
    <xf numFmtId="0" fontId="32" fillId="55" borderId="0" applyNumberFormat="0" applyBorder="0" applyAlignment="0" applyProtection="0"/>
    <xf numFmtId="0" fontId="32" fillId="49" borderId="0" applyNumberFormat="0" applyBorder="0" applyAlignment="0" applyProtection="0"/>
    <xf numFmtId="0" fontId="32" fillId="51"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58" borderId="0" applyNumberFormat="0" applyBorder="0" applyAlignment="0" applyProtection="0"/>
    <xf numFmtId="0" fontId="32" fillId="55" borderId="0" applyNumberFormat="0" applyBorder="0" applyAlignment="0" applyProtection="0"/>
    <xf numFmtId="0" fontId="32" fillId="49" borderId="0" applyNumberFormat="0" applyBorder="0" applyAlignment="0" applyProtection="0"/>
    <xf numFmtId="0" fontId="32" fillId="51"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58" borderId="0" applyNumberFormat="0" applyBorder="0" applyAlignment="0" applyProtection="0"/>
    <xf numFmtId="0" fontId="32" fillId="46" borderId="0" applyNumberFormat="0" applyBorder="0" applyAlignment="0" applyProtection="0"/>
    <xf numFmtId="0" fontId="68"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26" fillId="6" borderId="0" applyNumberFormat="0" applyBorder="0" applyAlignment="0" applyProtection="0"/>
    <xf numFmtId="0" fontId="32" fillId="59" borderId="0" applyNumberFormat="0" applyBorder="0" applyAlignment="0" applyProtection="0"/>
    <xf numFmtId="0" fontId="68"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52" borderId="0" applyNumberFormat="0" applyBorder="0" applyAlignment="0" applyProtection="0"/>
    <xf numFmtId="0" fontId="68"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43" borderId="0" applyNumberFormat="0" applyBorder="0" applyAlignment="0" applyProtection="0"/>
    <xf numFmtId="0" fontId="68"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46" borderId="0" applyNumberFormat="0" applyBorder="0" applyAlignment="0" applyProtection="0"/>
    <xf numFmtId="0" fontId="68" fillId="57"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32" fillId="49" borderId="0" applyNumberFormat="0" applyBorder="0" applyAlignment="0" applyProtection="0"/>
    <xf numFmtId="0" fontId="68"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20" borderId="0" applyNumberFormat="0" applyBorder="0" applyAlignment="0" applyProtection="0"/>
    <xf numFmtId="0" fontId="32" fillId="55" borderId="0" applyNumberFormat="0" applyBorder="0" applyAlignment="0" applyProtection="0"/>
    <xf numFmtId="0" fontId="32" fillId="17" borderId="0" applyNumberFormat="0" applyBorder="0" applyAlignment="0" applyProtection="0"/>
    <xf numFmtId="0" fontId="32" fillId="49" borderId="0" applyNumberFormat="0" applyBorder="0" applyAlignment="0" applyProtection="0"/>
    <xf numFmtId="0" fontId="32" fillId="18" borderId="0" applyNumberFormat="0" applyBorder="0" applyAlignment="0" applyProtection="0"/>
    <xf numFmtId="0" fontId="32" fillId="51" borderId="0" applyNumberFormat="0" applyBorder="0" applyAlignment="0" applyProtection="0"/>
    <xf numFmtId="0" fontId="32" fillId="21" borderId="0" applyNumberFormat="0" applyBorder="0" applyAlignment="0" applyProtection="0"/>
    <xf numFmtId="0" fontId="32" fillId="56" borderId="0" applyNumberFormat="0" applyBorder="0" applyAlignment="0" applyProtection="0"/>
    <xf numFmtId="0" fontId="32" fillId="22" borderId="0" applyNumberFormat="0" applyBorder="0" applyAlignment="0" applyProtection="0"/>
    <xf numFmtId="0" fontId="32" fillId="57" borderId="0" applyNumberFormat="0" applyBorder="0" applyAlignment="0" applyProtection="0"/>
    <xf numFmtId="0" fontId="32" fillId="23" borderId="0" applyNumberFormat="0" applyBorder="0" applyAlignment="0" applyProtection="0"/>
    <xf numFmtId="0" fontId="32" fillId="58" borderId="0" applyNumberFormat="0" applyBorder="0" applyAlignment="0" applyProtection="0"/>
    <xf numFmtId="0" fontId="69" fillId="5" borderId="0" applyNumberFormat="0" applyBorder="0" applyAlignment="0" applyProtection="0"/>
    <xf numFmtId="0" fontId="32" fillId="60" borderId="0" applyNumberFormat="0" applyBorder="0" applyAlignment="0" applyProtection="0"/>
    <xf numFmtId="0" fontId="68" fillId="61" borderId="0" applyNumberFormat="0" applyBorder="0" applyAlignment="0" applyProtection="0"/>
    <xf numFmtId="0" fontId="32" fillId="61" borderId="0" applyNumberFormat="0" applyBorder="0" applyAlignment="0" applyProtection="0"/>
    <xf numFmtId="0" fontId="32" fillId="61" borderId="0" applyNumberFormat="0" applyBorder="0" applyAlignment="0" applyProtection="0"/>
    <xf numFmtId="0" fontId="32" fillId="61" borderId="0" applyNumberFormat="0" applyBorder="0" applyAlignment="0" applyProtection="0"/>
    <xf numFmtId="0" fontId="69" fillId="7" borderId="0" applyNumberFormat="0" applyBorder="0" applyAlignment="0" applyProtection="0"/>
    <xf numFmtId="0" fontId="32" fillId="59" borderId="0" applyNumberFormat="0" applyBorder="0" applyAlignment="0" applyProtection="0"/>
    <xf numFmtId="0" fontId="68" fillId="62" borderId="0" applyNumberFormat="0" applyBorder="0" applyAlignment="0" applyProtection="0"/>
    <xf numFmtId="0" fontId="32" fillId="62" borderId="0" applyNumberFormat="0" applyBorder="0" applyAlignment="0" applyProtection="0"/>
    <xf numFmtId="0" fontId="32" fillId="62" borderId="0" applyNumberFormat="0" applyBorder="0" applyAlignment="0" applyProtection="0"/>
    <xf numFmtId="0" fontId="32" fillId="62" borderId="0" applyNumberFormat="0" applyBorder="0" applyAlignment="0" applyProtection="0"/>
    <xf numFmtId="0" fontId="69" fillId="8" borderId="0" applyNumberFormat="0" applyBorder="0" applyAlignment="0" applyProtection="0"/>
    <xf numFmtId="0" fontId="32" fillId="52" borderId="0" applyNumberFormat="0" applyBorder="0" applyAlignment="0" applyProtection="0"/>
    <xf numFmtId="0" fontId="68"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4" borderId="0" applyNumberFormat="0" applyBorder="0" applyAlignment="0" applyProtection="0"/>
    <xf numFmtId="0" fontId="68"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68" fillId="57" borderId="0" applyNumberFormat="0" applyBorder="0" applyAlignment="0" applyProtection="0"/>
    <xf numFmtId="0" fontId="32" fillId="57" borderId="0" applyNumberFormat="0" applyBorder="0" applyAlignment="0" applyProtection="0"/>
    <xf numFmtId="0" fontId="32" fillId="62" borderId="0" applyNumberFormat="0" applyBorder="0" applyAlignment="0" applyProtection="0"/>
    <xf numFmtId="0" fontId="68"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3" fillId="24" borderId="3" applyNumberFormat="0" applyAlignment="0" applyProtection="0"/>
    <xf numFmtId="0" fontId="33" fillId="65" borderId="3" applyNumberFormat="0" applyAlignment="0" applyProtection="0"/>
    <xf numFmtId="43" fontId="18" fillId="0" borderId="0" applyFont="0" applyFill="0" applyBorder="0" applyAlignment="0" applyProtection="0"/>
    <xf numFmtId="0" fontId="45" fillId="45" borderId="0" applyNumberFormat="0" applyBorder="0" applyAlignment="0" applyProtection="0"/>
    <xf numFmtId="0" fontId="70" fillId="43" borderId="0" applyNumberFormat="0" applyBorder="0" applyAlignment="0" applyProtection="0"/>
    <xf numFmtId="0" fontId="45" fillId="43" borderId="0" applyNumberFormat="0" applyBorder="0" applyAlignment="0" applyProtection="0"/>
    <xf numFmtId="0" fontId="25" fillId="4" borderId="0" applyNumberFormat="0" applyBorder="0" applyAlignment="0" applyProtection="0"/>
    <xf numFmtId="0" fontId="45" fillId="43" borderId="0" applyNumberFormat="0" applyBorder="0" applyAlignment="0" applyProtection="0"/>
    <xf numFmtId="0" fontId="45" fillId="43" borderId="0" applyNumberFormat="0" applyBorder="0" applyAlignment="0" applyProtection="0"/>
    <xf numFmtId="0" fontId="35" fillId="47" borderId="3" applyNumberFormat="0" applyAlignment="0" applyProtection="0"/>
    <xf numFmtId="0" fontId="71" fillId="66" borderId="3" applyNumberFormat="0" applyAlignment="0" applyProtection="0"/>
    <xf numFmtId="0" fontId="72" fillId="65" borderId="3" applyNumberFormat="0" applyAlignment="0" applyProtection="0"/>
    <xf numFmtId="0" fontId="33" fillId="65" borderId="3" applyNumberFormat="0" applyAlignment="0" applyProtection="0"/>
    <xf numFmtId="0" fontId="33" fillId="65" borderId="3" applyNumberFormat="0" applyAlignment="0" applyProtection="0"/>
    <xf numFmtId="0" fontId="33" fillId="65" borderId="3" applyNumberFormat="0" applyAlignment="0" applyProtection="0"/>
    <xf numFmtId="0" fontId="37" fillId="0" borderId="5" applyNumberFormat="0" applyFill="0" applyAlignment="0" applyProtection="0"/>
    <xf numFmtId="0" fontId="43" fillId="67" borderId="6" applyNumberFormat="0" applyAlignment="0" applyProtection="0"/>
    <xf numFmtId="0" fontId="73" fillId="67" borderId="6" applyNumberFormat="0" applyAlignment="0" applyProtection="0"/>
    <xf numFmtId="0" fontId="43" fillId="67" borderId="6" applyNumberFormat="0" applyAlignment="0" applyProtection="0"/>
    <xf numFmtId="0" fontId="45" fillId="43" borderId="0" applyNumberFormat="0" applyBorder="0" applyAlignment="0" applyProtection="0"/>
    <xf numFmtId="0" fontId="40" fillId="0" borderId="0" applyNumberFormat="0" applyFill="0" applyBorder="0" applyAlignment="0" applyProtection="0"/>
    <xf numFmtId="0" fontId="46" fillId="0" borderId="9" applyNumberFormat="0" applyFill="0" applyAlignment="0" applyProtection="0"/>
    <xf numFmtId="0" fontId="47" fillId="0" borderId="10" applyNumberFormat="0" applyFill="0" applyAlignment="0" applyProtection="0"/>
    <xf numFmtId="0" fontId="48" fillId="0" borderId="11" applyNumberFormat="0" applyFill="0" applyAlignment="0" applyProtection="0"/>
    <xf numFmtId="0" fontId="48" fillId="0" borderId="0" applyNumberForma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0" fontId="74"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2" fillId="0" borderId="0" applyFont="0" applyFill="0" applyBorder="0" applyAlignment="0" applyProtection="0"/>
    <xf numFmtId="164" fontId="21" fillId="0" borderId="0" applyFont="0" applyFill="0" applyBorder="0" applyAlignment="0" applyProtection="0"/>
    <xf numFmtId="0" fontId="43" fillId="67" borderId="6" applyNumberFormat="0" applyAlignment="0" applyProtection="0"/>
    <xf numFmtId="183" fontId="75" fillId="0" borderId="0" applyFont="0" applyFill="0" applyBorder="0" applyAlignment="0" applyProtection="0"/>
    <xf numFmtId="0" fontId="42" fillId="0" borderId="0" applyNumberFormat="0" applyFill="0" applyBorder="0" applyAlignment="0" applyProtection="0"/>
    <xf numFmtId="0" fontId="76" fillId="0" borderId="0" applyNumberFormat="0" applyFill="0" applyBorder="0" applyAlignment="0" applyProtection="0"/>
    <xf numFmtId="0" fontId="42" fillId="0" borderId="0" applyNumberFormat="0" applyFill="0" applyBorder="0" applyAlignment="0" applyProtection="0"/>
    <xf numFmtId="0" fontId="34" fillId="0" borderId="0" applyNumberFormat="0" applyFill="0" applyBorder="0" applyAlignment="0" applyProtection="0"/>
    <xf numFmtId="0" fontId="38" fillId="46" borderId="0" applyNumberFormat="0" applyBorder="0" applyAlignment="0" applyProtection="0"/>
    <xf numFmtId="0" fontId="77"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44" borderId="0" applyNumberFormat="0" applyFont="0" applyBorder="0" applyAlignment="0" applyProtection="0"/>
    <xf numFmtId="0" fontId="38" fillId="44"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78" fillId="3" borderId="0" applyNumberFormat="0" applyBorder="0" applyAlignment="0" applyProtection="0"/>
    <xf numFmtId="0" fontId="79" fillId="0" borderId="9"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65" fillId="0" borderId="16" applyNumberFormat="0" applyFill="0" applyAlignment="0" applyProtection="0"/>
    <xf numFmtId="0" fontId="80" fillId="0" borderId="10" applyNumberFormat="0" applyFill="0" applyAlignment="0" applyProtection="0"/>
    <xf numFmtId="0" fontId="47" fillId="0" borderId="10" applyNumberFormat="0" applyFill="0" applyAlignment="0" applyProtection="0"/>
    <xf numFmtId="0" fontId="47" fillId="0" borderId="10" applyNumberFormat="0" applyFill="0" applyAlignment="0" applyProtection="0"/>
    <xf numFmtId="0" fontId="47" fillId="0" borderId="10" applyNumberFormat="0" applyFill="0" applyAlignment="0" applyProtection="0"/>
    <xf numFmtId="0" fontId="66" fillId="0" borderId="17" applyNumberFormat="0" applyFill="0" applyAlignment="0" applyProtection="0"/>
    <xf numFmtId="0" fontId="81" fillId="0" borderId="11" applyNumberFormat="0" applyFill="0" applyAlignment="0" applyProtection="0"/>
    <xf numFmtId="0" fontId="48" fillId="0" borderId="11" applyNumberFormat="0" applyFill="0" applyAlignment="0" applyProtection="0"/>
    <xf numFmtId="0" fontId="48" fillId="0" borderId="11" applyNumberFormat="0" applyFill="0" applyAlignment="0" applyProtection="0"/>
    <xf numFmtId="0" fontId="48" fillId="0" borderId="11" applyNumberFormat="0" applyFill="0" applyAlignment="0" applyProtection="0"/>
    <xf numFmtId="0" fontId="66" fillId="0" borderId="0" applyNumberFormat="0" applyFill="0" applyBorder="0" applyAlignment="0" applyProtection="0"/>
    <xf numFmtId="0" fontId="81"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4" fillId="0" borderId="8" applyNumberFormat="0" applyFill="0" applyAlignment="0" applyProtection="0"/>
    <xf numFmtId="0" fontId="35" fillId="15" borderId="3" applyNumberFormat="0" applyAlignment="0" applyProtection="0"/>
    <xf numFmtId="0" fontId="35" fillId="47" borderId="3" applyNumberFormat="0" applyAlignment="0" applyProtection="0"/>
    <xf numFmtId="0" fontId="35" fillId="53" borderId="3" applyNumberFormat="0" applyAlignment="0" applyProtection="0"/>
    <xf numFmtId="0" fontId="82" fillId="47" borderId="3" applyNumberFormat="0" applyAlignment="0" applyProtection="0"/>
    <xf numFmtId="0" fontId="35" fillId="47" borderId="3" applyNumberFormat="0" applyAlignment="0" applyProtection="0"/>
    <xf numFmtId="0" fontId="35" fillId="47" borderId="3" applyNumberFormat="0" applyAlignment="0" applyProtection="0"/>
    <xf numFmtId="0" fontId="35" fillId="47" borderId="3" applyNumberFormat="0" applyAlignment="0" applyProtection="0"/>
    <xf numFmtId="0" fontId="32" fillId="25" borderId="0" applyNumberFormat="0" applyBorder="0" applyAlignment="0" applyProtection="0"/>
    <xf numFmtId="0" fontId="32" fillId="61" borderId="0" applyNumberFormat="0" applyBorder="0" applyAlignment="0" applyProtection="0"/>
    <xf numFmtId="0" fontId="32" fillId="26" borderId="0" applyNumberFormat="0" applyBorder="0" applyAlignment="0" applyProtection="0"/>
    <xf numFmtId="0" fontId="32" fillId="62" borderId="0" applyNumberFormat="0" applyBorder="0" applyAlignment="0" applyProtection="0"/>
    <xf numFmtId="0" fontId="32" fillId="27" borderId="0" applyNumberFormat="0" applyBorder="0" applyAlignment="0" applyProtection="0"/>
    <xf numFmtId="0" fontId="32" fillId="63" borderId="0" applyNumberFormat="0" applyBorder="0" applyAlignment="0" applyProtection="0"/>
    <xf numFmtId="0" fontId="32" fillId="21" borderId="0" applyNumberFormat="0" applyBorder="0" applyAlignment="0" applyProtection="0"/>
    <xf numFmtId="0" fontId="32" fillId="56" borderId="0" applyNumberFormat="0" applyBorder="0" applyAlignment="0" applyProtection="0"/>
    <xf numFmtId="0" fontId="32" fillId="22" borderId="0" applyNumberFormat="0" applyBorder="0" applyAlignment="0" applyProtection="0"/>
    <xf numFmtId="0" fontId="32" fillId="57" borderId="0" applyNumberFormat="0" applyBorder="0" applyAlignment="0" applyProtection="0"/>
    <xf numFmtId="0" fontId="32" fillId="28" borderId="0" applyNumberFormat="0" applyBorder="0" applyAlignment="0" applyProtection="0"/>
    <xf numFmtId="0" fontId="32" fillId="59" borderId="0" applyNumberFormat="0" applyBorder="0" applyAlignment="0" applyProtection="0"/>
    <xf numFmtId="0" fontId="36" fillId="24" borderId="4" applyNumberFormat="0" applyAlignment="0" applyProtection="0"/>
    <xf numFmtId="0" fontId="36" fillId="65" borderId="4" applyNumberFormat="0" applyAlignment="0" applyProtection="0"/>
    <xf numFmtId="0" fontId="12" fillId="50" borderId="7" applyNumberFormat="0" applyFont="0" applyAlignment="0" applyProtection="0"/>
    <xf numFmtId="0" fontId="32" fillId="61" borderId="0" applyNumberFormat="0" applyBorder="0" applyAlignment="0" applyProtection="0"/>
    <xf numFmtId="0" fontId="32" fillId="62" borderId="0" applyNumberFormat="0" applyBorder="0" applyAlignment="0" applyProtection="0"/>
    <xf numFmtId="0" fontId="32" fillId="6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59" borderId="0" applyNumberFormat="0" applyBorder="0" applyAlignment="0" applyProtection="0"/>
    <xf numFmtId="0" fontId="38" fillId="44" borderId="0" applyNumberFormat="0" applyBorder="0" applyAlignment="0" applyProtection="0"/>
    <xf numFmtId="0" fontId="36" fillId="65" borderId="4" applyNumberFormat="0" applyAlignment="0" applyProtection="0"/>
    <xf numFmtId="0" fontId="43" fillId="67" borderId="6" applyNumberFormat="0" applyAlignment="0" applyProtection="0"/>
    <xf numFmtId="0" fontId="77" fillId="44" borderId="0" applyNumberFormat="0" applyBorder="0" applyAlignment="0" applyProtection="0"/>
    <xf numFmtId="0" fontId="38" fillId="12" borderId="0" applyNumberFormat="0" applyBorder="0" applyAlignment="0" applyProtection="0"/>
    <xf numFmtId="0" fontId="38" fillId="44" borderId="0" applyNumberFormat="0" applyBorder="0" applyAlignment="0" applyProtection="0"/>
    <xf numFmtId="0" fontId="34" fillId="0" borderId="18" applyNumberFormat="0" applyFill="0" applyAlignment="0" applyProtection="0"/>
    <xf numFmtId="0" fontId="83" fillId="0" borderId="8" applyNumberFormat="0" applyFill="0" applyAlignment="0" applyProtection="0"/>
    <xf numFmtId="0" fontId="44" fillId="0" borderId="8" applyNumberFormat="0" applyFill="0" applyAlignment="0" applyProtection="0"/>
    <xf numFmtId="0" fontId="44" fillId="0" borderId="8" applyNumberFormat="0" applyFill="0" applyAlignment="0" applyProtection="0"/>
    <xf numFmtId="0" fontId="44" fillId="0" borderId="8" applyNumberFormat="0" applyFill="0" applyAlignment="0" applyProtection="0"/>
    <xf numFmtId="0" fontId="42" fillId="0" borderId="0" applyNumberFormat="0" applyFill="0" applyBorder="0" applyAlignment="0" applyProtection="0"/>
    <xf numFmtId="0" fontId="46" fillId="0" borderId="9" applyNumberFormat="0" applyFill="0" applyAlignment="0" applyProtection="0"/>
    <xf numFmtId="0" fontId="47" fillId="0" borderId="10" applyNumberFormat="0" applyFill="0" applyAlignment="0" applyProtection="0"/>
    <xf numFmtId="0" fontId="48" fillId="0" borderId="11" applyNumberFormat="0" applyFill="0" applyAlignment="0" applyProtection="0"/>
    <xf numFmtId="0" fontId="48" fillId="0" borderId="0" applyNumberFormat="0" applyFill="0" applyBorder="0" applyAlignment="0" applyProtection="0"/>
    <xf numFmtId="0" fontId="40" fillId="0" borderId="0" applyNumberFormat="0" applyFill="0" applyBorder="0" applyAlignment="0" applyProtection="0"/>
    <xf numFmtId="0" fontId="28" fillId="68" borderId="2" applyNumberFormat="0" applyAlignment="0" applyProtection="0"/>
    <xf numFmtId="0" fontId="39" fillId="29" borderId="0" applyNumberFormat="0" applyBorder="0" applyAlignment="0" applyProtection="0"/>
    <xf numFmtId="0" fontId="84" fillId="53" borderId="0" applyNumberFormat="0" applyBorder="0" applyAlignment="0" applyProtection="0"/>
    <xf numFmtId="0" fontId="85"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29" fillId="0" borderId="0"/>
    <xf numFmtId="0" fontId="86" fillId="0" borderId="0"/>
    <xf numFmtId="0" fontId="86" fillId="0" borderId="0"/>
    <xf numFmtId="0" fontId="74"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21" fillId="0" borderId="0"/>
    <xf numFmtId="0" fontId="21" fillId="0" borderId="0"/>
    <xf numFmtId="0" fontId="21" fillId="0" borderId="0"/>
    <xf numFmtId="0" fontId="21" fillId="0" borderId="0"/>
    <xf numFmtId="0" fontId="21" fillId="0" borderId="0"/>
    <xf numFmtId="0" fontId="21" fillId="0" borderId="0"/>
    <xf numFmtId="0" fontId="11" fillId="0" borderId="0"/>
    <xf numFmtId="0" fontId="27" fillId="0" borderId="0"/>
    <xf numFmtId="0" fontId="2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7" fillId="0" borderId="0"/>
    <xf numFmtId="0" fontId="11" fillId="0" borderId="0"/>
    <xf numFmtId="0" fontId="21" fillId="0" borderId="0"/>
    <xf numFmtId="0" fontId="27"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7" fillId="0" borderId="0"/>
    <xf numFmtId="0" fontId="21" fillId="0" borderId="0"/>
    <xf numFmtId="0" fontId="12" fillId="0" borderId="0"/>
    <xf numFmtId="0" fontId="21" fillId="0" borderId="0"/>
    <xf numFmtId="0" fontId="21" fillId="0" borderId="0"/>
    <xf numFmtId="0" fontId="21" fillId="0" borderId="0"/>
    <xf numFmtId="0" fontId="12"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87" fillId="0" borderId="0"/>
    <xf numFmtId="0" fontId="12" fillId="0" borderId="0"/>
    <xf numFmtId="0" fontId="12"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xf numFmtId="0" fontId="21"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xf numFmtId="0" fontId="12" fillId="0" borderId="0"/>
    <xf numFmtId="0" fontId="21" fillId="0" borderId="0"/>
    <xf numFmtId="0" fontId="21" fillId="0" borderId="0"/>
    <xf numFmtId="0" fontId="21"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xf numFmtId="0" fontId="21" fillId="0" borderId="0"/>
    <xf numFmtId="0" fontId="21" fillId="0" borderId="0"/>
    <xf numFmtId="0" fontId="21" fillId="0" borderId="0"/>
    <xf numFmtId="0" fontId="21" fillId="0" borderId="0"/>
    <xf numFmtId="0" fontId="23" fillId="0" borderId="0"/>
    <xf numFmtId="0" fontId="88" fillId="0" borderId="0"/>
    <xf numFmtId="0" fontId="21" fillId="0" borderId="0"/>
    <xf numFmtId="0" fontId="21" fillId="0" borderId="0"/>
    <xf numFmtId="0" fontId="21" fillId="0" borderId="0"/>
    <xf numFmtId="0" fontId="21" fillId="0" borderId="0"/>
    <xf numFmtId="0" fontId="21" fillId="0" borderId="0"/>
    <xf numFmtId="0" fontId="21" fillId="0" borderId="0"/>
    <xf numFmtId="0" fontId="88" fillId="0" borderId="0"/>
    <xf numFmtId="0" fontId="21" fillId="0" borderId="0"/>
    <xf numFmtId="0" fontId="21" fillId="0" borderId="0"/>
    <xf numFmtId="0" fontId="21" fillId="0" borderId="0"/>
    <xf numFmtId="0" fontId="21" fillId="0" borderId="0"/>
    <xf numFmtId="0" fontId="12" fillId="0" borderId="0"/>
    <xf numFmtId="0" fontId="21" fillId="0" borderId="0"/>
    <xf numFmtId="0" fontId="21" fillId="0" borderId="0"/>
    <xf numFmtId="0" fontId="21" fillId="0" borderId="0"/>
    <xf numFmtId="0" fontId="12" fillId="0" borderId="0"/>
    <xf numFmtId="0" fontId="21" fillId="0" borderId="0"/>
    <xf numFmtId="0" fontId="12" fillId="0" borderId="0"/>
    <xf numFmtId="0" fontId="21" fillId="0" borderId="0"/>
    <xf numFmtId="0" fontId="1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8" fillId="0" borderId="0"/>
    <xf numFmtId="0" fontId="21" fillId="0" borderId="0"/>
    <xf numFmtId="0" fontId="21" fillId="0" borderId="0"/>
    <xf numFmtId="0" fontId="21" fillId="0" borderId="0"/>
    <xf numFmtId="0" fontId="21" fillId="0" borderId="0"/>
    <xf numFmtId="0" fontId="21" fillId="0" borderId="0"/>
    <xf numFmtId="0" fontId="21" fillId="0" borderId="0"/>
    <xf numFmtId="0" fontId="11" fillId="0" borderId="0"/>
    <xf numFmtId="0" fontId="74" fillId="0" borderId="0"/>
    <xf numFmtId="0" fontId="12" fillId="0" borderId="0"/>
    <xf numFmtId="0" fontId="18" fillId="0" borderId="0"/>
    <xf numFmtId="0" fontId="18" fillId="0" borderId="0"/>
    <xf numFmtId="0" fontId="21" fillId="0" borderId="0"/>
    <xf numFmtId="0" fontId="21" fillId="0" borderId="0"/>
    <xf numFmtId="0" fontId="21" fillId="0" borderId="0"/>
    <xf numFmtId="0" fontId="21" fillId="0" borderId="0"/>
    <xf numFmtId="0" fontId="21" fillId="0" borderId="0"/>
    <xf numFmtId="0" fontId="21" fillId="0" borderId="0"/>
    <xf numFmtId="0" fontId="89"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2"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1" fillId="0" borderId="0"/>
    <xf numFmtId="0" fontId="21" fillId="0" borderId="0"/>
    <xf numFmtId="0" fontId="21" fillId="0" borderId="0"/>
    <xf numFmtId="0" fontId="21" fillId="0" borderId="0"/>
    <xf numFmtId="0" fontId="28" fillId="0" borderId="0"/>
    <xf numFmtId="0" fontId="21" fillId="0" borderId="0"/>
    <xf numFmtId="0" fontId="21" fillId="0" borderId="0"/>
    <xf numFmtId="0" fontId="21" fillId="0" borderId="0"/>
    <xf numFmtId="0" fontId="21" fillId="0" borderId="0"/>
    <xf numFmtId="0" fontId="7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1" fillId="0" borderId="0"/>
    <xf numFmtId="0" fontId="16" fillId="0" borderId="0"/>
    <xf numFmtId="0" fontId="90" fillId="0" borderId="0"/>
    <xf numFmtId="3" fontId="91" fillId="0" borderId="0" applyNumberFormat="0">
      <alignment horizontal="center"/>
    </xf>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3" fontId="91" fillId="0" borderId="0" applyNumberFormat="0">
      <alignment horizontal="center"/>
    </xf>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3" fontId="91" fillId="0" borderId="0" applyNumberFormat="0">
      <alignment horizontal="center"/>
    </xf>
    <xf numFmtId="0" fontId="28" fillId="50" borderId="7" applyNumberFormat="0" applyFont="0" applyAlignment="0" applyProtection="0"/>
    <xf numFmtId="0" fontId="37" fillId="0" borderId="5" applyNumberFormat="0" applyFill="0" applyAlignment="0" applyProtection="0"/>
    <xf numFmtId="0" fontId="36" fillId="66" borderId="4" applyNumberFormat="0" applyAlignment="0" applyProtection="0"/>
    <xf numFmtId="0" fontId="92" fillId="65" borderId="4" applyNumberFormat="0" applyAlignment="0" applyProtection="0"/>
    <xf numFmtId="0" fontId="36" fillId="65" borderId="4" applyNumberFormat="0" applyAlignment="0" applyProtection="0"/>
    <xf numFmtId="0" fontId="36" fillId="65" borderId="4" applyNumberFormat="0" applyAlignment="0" applyProtection="0"/>
    <xf numFmtId="0" fontId="36" fillId="65" borderId="4" applyNumberFormat="0" applyAlignment="0" applyProtection="0"/>
    <xf numFmtId="0" fontId="63" fillId="0" borderId="0"/>
    <xf numFmtId="0" fontId="12" fillId="0" borderId="0"/>
    <xf numFmtId="0" fontId="12" fillId="0" borderId="0"/>
    <xf numFmtId="0" fontId="12" fillId="0" borderId="0"/>
    <xf numFmtId="0" fontId="12" fillId="0" borderId="0"/>
    <xf numFmtId="0" fontId="28" fillId="0" borderId="0"/>
    <xf numFmtId="0" fontId="12" fillId="0" borderId="0"/>
    <xf numFmtId="0" fontId="60" fillId="0" borderId="0"/>
    <xf numFmtId="0" fontId="58" fillId="0" borderId="0"/>
    <xf numFmtId="0" fontId="41" fillId="0" borderId="0"/>
    <xf numFmtId="0" fontId="28" fillId="0" borderId="0"/>
    <xf numFmtId="0" fontId="28" fillId="0" borderId="0"/>
    <xf numFmtId="0" fontId="74" fillId="0" borderId="0"/>
    <xf numFmtId="0" fontId="12" fillId="0" borderId="0"/>
    <xf numFmtId="0" fontId="12" fillId="0" borderId="0"/>
    <xf numFmtId="0" fontId="28" fillId="0" borderId="0"/>
    <xf numFmtId="0" fontId="21" fillId="0" borderId="0"/>
    <xf numFmtId="0" fontId="21" fillId="0" borderId="0"/>
    <xf numFmtId="0" fontId="21" fillId="0" borderId="0"/>
    <xf numFmtId="0" fontId="76" fillId="0" borderId="0" applyNumberFormat="0" applyFill="0" applyBorder="0" applyAlignment="0" applyProtection="0"/>
    <xf numFmtId="0" fontId="73" fillId="67" borderId="6" applyNumberFormat="0" applyAlignment="0" applyProtection="0"/>
    <xf numFmtId="0" fontId="43" fillId="30" borderId="6" applyNumberFormat="0" applyAlignment="0" applyProtection="0"/>
    <xf numFmtId="0" fontId="43" fillId="67" borderId="6" applyNumberForma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2" fillId="0" borderId="0" applyFont="0" applyFill="0" applyBorder="0" applyAlignment="0" applyProtection="0"/>
    <xf numFmtId="9" fontId="21" fillId="0" borderId="0" applyFont="0" applyFill="0" applyBorder="0" applyAlignment="0" applyProtection="0"/>
    <xf numFmtId="0" fontId="12" fillId="31" borderId="7" applyNumberForma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12" fillId="50" borderId="7" applyNumberFormat="0" applyFont="0" applyAlignment="0" applyProtection="0"/>
    <xf numFmtId="0" fontId="44" fillId="0" borderId="8" applyNumberFormat="0" applyFill="0" applyAlignment="0" applyProtection="0"/>
    <xf numFmtId="0" fontId="45" fillId="43" borderId="0" applyNumberFormat="0" applyBorder="0" applyAlignment="0" applyProtection="0"/>
    <xf numFmtId="0" fontId="39" fillId="53" borderId="0" applyNumberFormat="0" applyBorder="0" applyAlignment="0" applyProtection="0"/>
    <xf numFmtId="0" fontId="70" fillId="43" borderId="0" applyNumberFormat="0" applyBorder="0" applyAlignment="0" applyProtection="0"/>
    <xf numFmtId="0" fontId="45" fillId="11" borderId="0" applyNumberFormat="0" applyBorder="0" applyAlignment="0" applyProtection="0"/>
    <xf numFmtId="0" fontId="45" fillId="43" borderId="0" applyNumberFormat="0" applyBorder="0" applyAlignment="0" applyProtection="0"/>
    <xf numFmtId="0" fontId="38" fillId="44" borderId="0" applyNumberFormat="0" applyBorder="0" applyAlignment="0" applyProtection="0"/>
    <xf numFmtId="0" fontId="93" fillId="0" borderId="0"/>
    <xf numFmtId="0" fontId="94" fillId="0" borderId="0"/>
    <xf numFmtId="0" fontId="1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6" fillId="0" borderId="0"/>
    <xf numFmtId="0" fontId="21" fillId="0" borderId="0"/>
    <xf numFmtId="0" fontId="21" fillId="0" borderId="0"/>
    <xf numFmtId="0" fontId="33" fillId="65" borderId="3" applyNumberFormat="0" applyAlignment="0" applyProtection="0"/>
    <xf numFmtId="0" fontId="34" fillId="0" borderId="0" applyNumberFormat="0" applyFill="0" applyBorder="0" applyAlignment="0" applyProtection="0"/>
    <xf numFmtId="0" fontId="95"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7" fillId="0" borderId="19" applyNumberFormat="0" applyFill="0" applyAlignment="0" applyProtection="0"/>
    <xf numFmtId="0" fontId="96" fillId="0" borderId="5" applyNumberFormat="0" applyFill="0" applyAlignment="0" applyProtection="0"/>
    <xf numFmtId="0" fontId="37" fillId="0" borderId="5" applyNumberFormat="0" applyFill="0" applyAlignment="0" applyProtection="0"/>
    <xf numFmtId="0" fontId="37" fillId="0" borderId="5" applyNumberFormat="0" applyFill="0" applyAlignment="0" applyProtection="0"/>
    <xf numFmtId="0" fontId="37" fillId="0" borderId="5" applyNumberFormat="0" applyFill="0" applyAlignment="0" applyProtection="0"/>
    <xf numFmtId="0" fontId="35" fillId="47" borderId="3" applyNumberFormat="0" applyAlignment="0" applyProtection="0"/>
    <xf numFmtId="0" fontId="33" fillId="65" borderId="3" applyNumberFormat="0" applyAlignment="0" applyProtection="0"/>
    <xf numFmtId="0" fontId="36" fillId="65" borderId="4" applyNumberFormat="0" applyAlignment="0" applyProtection="0"/>
    <xf numFmtId="0" fontId="42" fillId="0" borderId="0" applyNumberFormat="0" applyFill="0" applyBorder="0" applyAlignment="0" applyProtection="0"/>
    <xf numFmtId="0" fontId="34" fillId="0" borderId="0" applyNumberFormat="0" applyFill="0" applyBorder="0" applyAlignment="0" applyProtection="0"/>
    <xf numFmtId="0" fontId="97" fillId="0" borderId="0" applyNumberFormat="0" applyFill="0" applyBorder="0" applyAlignment="0" applyProtection="0"/>
    <xf numFmtId="0" fontId="34" fillId="0" borderId="0" applyNumberFormat="0" applyFill="0" applyBorder="0" applyAlignment="0" applyProtection="0"/>
    <xf numFmtId="0" fontId="32" fillId="61" borderId="0" applyNumberFormat="0" applyBorder="0" applyAlignment="0" applyProtection="0"/>
    <xf numFmtId="0" fontId="32" fillId="62" borderId="0" applyNumberFormat="0" applyBorder="0" applyAlignment="0" applyProtection="0"/>
    <xf numFmtId="0" fontId="32" fillId="6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59" borderId="0" applyNumberFormat="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3" fillId="0" borderId="0"/>
    <xf numFmtId="0" fontId="23" fillId="0" borderId="0"/>
    <xf numFmtId="0" fontId="28" fillId="0" borderId="0"/>
    <xf numFmtId="0" fontId="21" fillId="0" borderId="0"/>
    <xf numFmtId="0" fontId="28" fillId="0" borderId="0"/>
    <xf numFmtId="0" fontId="18" fillId="0" borderId="0"/>
    <xf numFmtId="9" fontId="28" fillId="0" borderId="0" applyFill="0" applyBorder="0" applyAlignment="0" applyProtection="0"/>
    <xf numFmtId="165" fontId="23" fillId="0" borderId="0" applyFont="0" applyFill="0" applyBorder="0" applyAlignment="0" applyProtection="0"/>
    <xf numFmtId="44" fontId="21" fillId="0" borderId="0" applyFont="0" applyFill="0" applyBorder="0" applyAlignment="0" applyProtection="0"/>
    <xf numFmtId="0" fontId="98" fillId="0" borderId="0" applyNumberFormat="0" applyFill="0" applyBorder="0" applyAlignment="0" applyProtection="0"/>
    <xf numFmtId="0" fontId="99" fillId="0" borderId="0"/>
    <xf numFmtId="0" fontId="100" fillId="0" borderId="0">
      <alignment vertical="center"/>
    </xf>
    <xf numFmtId="0" fontId="99" fillId="0" borderId="0">
      <alignment vertical="center"/>
    </xf>
    <xf numFmtId="0" fontId="100" fillId="0" borderId="0">
      <alignment vertical="center"/>
    </xf>
    <xf numFmtId="0" fontId="101" fillId="0" borderId="0"/>
    <xf numFmtId="0" fontId="10" fillId="0" borderId="0"/>
    <xf numFmtId="0" fontId="10" fillId="0" borderId="0"/>
    <xf numFmtId="44" fontId="21" fillId="0" borderId="0" applyFont="0" applyFill="0" applyBorder="0" applyAlignment="0" applyProtection="0"/>
    <xf numFmtId="0" fontId="10" fillId="0" borderId="0"/>
    <xf numFmtId="0" fontId="102" fillId="0" borderId="0"/>
    <xf numFmtId="0" fontId="21" fillId="0" borderId="0"/>
    <xf numFmtId="0" fontId="9" fillId="0" borderId="0"/>
    <xf numFmtId="0" fontId="21" fillId="0" borderId="0"/>
    <xf numFmtId="0" fontId="21" fillId="0" borderId="0"/>
    <xf numFmtId="0" fontId="23" fillId="0" borderId="0"/>
    <xf numFmtId="0" fontId="23" fillId="0" borderId="0"/>
    <xf numFmtId="0" fontId="23" fillId="0" borderId="0"/>
    <xf numFmtId="0" fontId="8" fillId="0" borderId="0"/>
    <xf numFmtId="0" fontId="7" fillId="0" borderId="0"/>
    <xf numFmtId="0" fontId="7" fillId="0" borderId="0"/>
    <xf numFmtId="0" fontId="6" fillId="0" borderId="0"/>
    <xf numFmtId="0" fontId="6" fillId="0" borderId="0"/>
    <xf numFmtId="44" fontId="1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03" fillId="0" borderId="0"/>
    <xf numFmtId="0" fontId="104" fillId="0" borderId="0"/>
    <xf numFmtId="184" fontId="105" fillId="0" borderId="0"/>
    <xf numFmtId="184" fontId="105" fillId="0" borderId="0"/>
    <xf numFmtId="0" fontId="106" fillId="0" borderId="0">
      <alignment horizontal="center"/>
    </xf>
    <xf numFmtId="0" fontId="106" fillId="0" borderId="0">
      <alignment horizontal="center" textRotation="90"/>
    </xf>
    <xf numFmtId="184" fontId="107" fillId="0" borderId="0"/>
    <xf numFmtId="184" fontId="105" fillId="0" borderId="0"/>
    <xf numFmtId="184" fontId="105" fillId="0" borderId="0"/>
    <xf numFmtId="0" fontId="108" fillId="0" borderId="0"/>
    <xf numFmtId="185" fontId="108" fillId="0" borderId="0"/>
    <xf numFmtId="184" fontId="107" fillId="0" borderId="0"/>
    <xf numFmtId="0" fontId="109" fillId="0" borderId="0"/>
    <xf numFmtId="0" fontId="87" fillId="0" borderId="0">
      <alignment vertical="center"/>
    </xf>
    <xf numFmtId="0" fontId="5" fillId="0" borderId="0"/>
    <xf numFmtId="9" fontId="109" fillId="0" borderId="0" applyFont="0" applyFill="0" applyBorder="0" applyAlignment="0" applyProtection="0"/>
    <xf numFmtId="0" fontId="110" fillId="0" borderId="0" applyFill="0" applyProtection="0"/>
    <xf numFmtId="0" fontId="28" fillId="0" borderId="0"/>
    <xf numFmtId="0" fontId="4" fillId="0" borderId="0"/>
    <xf numFmtId="0" fontId="17" fillId="0" borderId="0" applyFill="0" applyProtection="0"/>
    <xf numFmtId="0" fontId="21" fillId="0" borderId="0"/>
    <xf numFmtId="0" fontId="21" fillId="0" borderId="0"/>
    <xf numFmtId="0" fontId="21" fillId="0" borderId="0"/>
    <xf numFmtId="0" fontId="110" fillId="0" borderId="0" applyFill="0" applyProtection="0"/>
    <xf numFmtId="0" fontId="110" fillId="0" borderId="0" applyFill="0" applyProtection="0"/>
    <xf numFmtId="0" fontId="3" fillId="0" borderId="0"/>
    <xf numFmtId="0" fontId="110" fillId="0" borderId="0" applyFill="0" applyProtection="0"/>
    <xf numFmtId="0" fontId="110" fillId="0" borderId="0" applyFill="0" applyProtection="0"/>
    <xf numFmtId="0" fontId="2" fillId="0" borderId="0"/>
    <xf numFmtId="0" fontId="2" fillId="0" borderId="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7" fillId="0" borderId="0" applyFill="0" applyProtection="0"/>
    <xf numFmtId="0" fontId="17" fillId="0" borderId="0" applyFill="0" applyProtection="0"/>
    <xf numFmtId="0" fontId="17" fillId="0" borderId="0" applyFill="0" applyProtection="0"/>
    <xf numFmtId="0" fontId="111" fillId="0" borderId="0"/>
    <xf numFmtId="9" fontId="113" fillId="0" borderId="0" applyFont="0" applyFill="0" applyBorder="0" applyAlignment="0" applyProtection="0">
      <alignment vertical="center"/>
    </xf>
    <xf numFmtId="9" fontId="99" fillId="0" borderId="0" applyFont="0" applyFill="0" applyBorder="0" applyAlignment="0" applyProtection="0">
      <alignment vertical="center"/>
    </xf>
    <xf numFmtId="9" fontId="113" fillId="0" borderId="0" applyFont="0" applyFill="0" applyBorder="0" applyAlignment="0" applyProtection="0">
      <alignment vertical="center"/>
    </xf>
    <xf numFmtId="0" fontId="99" fillId="0" borderId="0"/>
    <xf numFmtId="0" fontId="113" fillId="0" borderId="0">
      <alignment vertical="center"/>
    </xf>
    <xf numFmtId="0" fontId="113" fillId="0" borderId="0"/>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99" fillId="0" borderId="0">
      <alignment vertical="center"/>
    </xf>
    <xf numFmtId="0" fontId="99" fillId="0" borderId="0"/>
    <xf numFmtId="0" fontId="100" fillId="0" borderId="0">
      <alignment vertical="center"/>
    </xf>
    <xf numFmtId="0" fontId="99" fillId="0" borderId="0"/>
    <xf numFmtId="0" fontId="99" fillId="0" borderId="0">
      <alignment vertical="center"/>
    </xf>
    <xf numFmtId="0" fontId="99" fillId="0" borderId="0"/>
    <xf numFmtId="0" fontId="113" fillId="0" borderId="0">
      <alignment vertical="center"/>
    </xf>
    <xf numFmtId="0" fontId="99" fillId="0" borderId="0">
      <alignment vertical="center"/>
    </xf>
    <xf numFmtId="0" fontId="113" fillId="0" borderId="0">
      <alignment vertical="center"/>
    </xf>
    <xf numFmtId="0" fontId="113" fillId="0" borderId="0"/>
    <xf numFmtId="0" fontId="113" fillId="0" borderId="0"/>
    <xf numFmtId="0" fontId="99" fillId="0" borderId="0"/>
    <xf numFmtId="0" fontId="113" fillId="0" borderId="0">
      <alignment vertical="center"/>
    </xf>
    <xf numFmtId="0" fontId="113" fillId="0" borderId="0">
      <alignment vertical="center"/>
    </xf>
    <xf numFmtId="0" fontId="113" fillId="0" borderId="0">
      <alignment vertical="center"/>
    </xf>
    <xf numFmtId="0" fontId="99" fillId="0" borderId="0"/>
    <xf numFmtId="186" fontId="99" fillId="0" borderId="0" applyFont="0" applyFill="0" applyBorder="0" applyAlignment="0" applyProtection="0">
      <alignment vertical="center"/>
    </xf>
    <xf numFmtId="186" fontId="99" fillId="0" borderId="0" applyFont="0" applyFill="0" applyBorder="0" applyAlignment="0" applyProtection="0">
      <alignment vertical="center"/>
    </xf>
    <xf numFmtId="186" fontId="99" fillId="0" borderId="0" applyFont="0" applyFill="0" applyBorder="0" applyAlignment="0" applyProtection="0"/>
    <xf numFmtId="186" fontId="113" fillId="0" borderId="0" applyFont="0" applyFill="0" applyBorder="0" applyAlignment="0" applyProtection="0">
      <alignment vertical="center"/>
    </xf>
    <xf numFmtId="186" fontId="113" fillId="0" borderId="0" applyFont="0" applyFill="0" applyBorder="0" applyAlignment="0" applyProtection="0">
      <alignment vertical="center"/>
    </xf>
    <xf numFmtId="186" fontId="99" fillId="0" borderId="0" applyFont="0" applyFill="0" applyBorder="0" applyAlignment="0" applyProtection="0"/>
    <xf numFmtId="0" fontId="99" fillId="0" borderId="0">
      <alignment vertical="center"/>
    </xf>
    <xf numFmtId="0" fontId="99" fillId="0" borderId="0">
      <alignment vertical="center"/>
    </xf>
    <xf numFmtId="0" fontId="99" fillId="0" borderId="0"/>
    <xf numFmtId="0" fontId="112" fillId="0" borderId="0">
      <alignment vertical="center"/>
    </xf>
    <xf numFmtId="9" fontId="114" fillId="0" borderId="0" applyFont="0" applyFill="0" applyBorder="0" applyAlignment="0" applyProtection="0">
      <alignment vertical="center"/>
    </xf>
    <xf numFmtId="0" fontId="99" fillId="0" borderId="0">
      <alignment vertical="center"/>
    </xf>
    <xf numFmtId="0" fontId="115" fillId="0" borderId="0">
      <alignment vertical="center"/>
    </xf>
    <xf numFmtId="0" fontId="114" fillId="0" borderId="0">
      <alignment vertical="center"/>
    </xf>
    <xf numFmtId="0" fontId="99" fillId="0" borderId="0">
      <alignment vertical="center"/>
    </xf>
    <xf numFmtId="0" fontId="114" fillId="0" borderId="0">
      <alignment vertical="center"/>
    </xf>
    <xf numFmtId="0" fontId="114" fillId="0" borderId="0">
      <alignment vertical="center"/>
    </xf>
    <xf numFmtId="186" fontId="99" fillId="0" borderId="0" applyFont="0" applyFill="0" applyBorder="0" applyAlignment="0" applyProtection="0">
      <alignment vertical="center"/>
    </xf>
    <xf numFmtId="186" fontId="99" fillId="0" borderId="0" applyFont="0" applyFill="0" applyBorder="0" applyAlignment="0" applyProtection="0">
      <alignment vertical="center"/>
    </xf>
    <xf numFmtId="186" fontId="114" fillId="0" borderId="0" applyFont="0" applyFill="0" applyBorder="0" applyAlignment="0" applyProtection="0">
      <alignment vertical="center"/>
    </xf>
    <xf numFmtId="186" fontId="99" fillId="0" borderId="0" applyFont="0" applyFill="0" applyBorder="0" applyAlignment="0" applyProtection="0">
      <alignment vertical="center"/>
    </xf>
    <xf numFmtId="186" fontId="99" fillId="0" borderId="0" applyFont="0" applyFill="0" applyBorder="0" applyAlignment="0" applyProtection="0">
      <alignment vertical="center"/>
    </xf>
    <xf numFmtId="9" fontId="99" fillId="0" borderId="0" applyFont="0" applyFill="0" applyBorder="0" applyAlignment="0" applyProtection="0">
      <alignment vertical="center"/>
    </xf>
    <xf numFmtId="9" fontId="99" fillId="0" borderId="0" applyFont="0" applyFill="0" applyBorder="0" applyAlignment="0" applyProtection="0">
      <alignment vertical="center"/>
    </xf>
    <xf numFmtId="0" fontId="116" fillId="0" borderId="0">
      <alignment vertical="center"/>
    </xf>
    <xf numFmtId="0" fontId="99" fillId="0" borderId="0">
      <alignment vertical="center"/>
    </xf>
    <xf numFmtId="0" fontId="99" fillId="0" borderId="0">
      <alignment vertical="center"/>
    </xf>
    <xf numFmtId="0" fontId="112" fillId="0" borderId="0">
      <alignment vertical="center"/>
    </xf>
    <xf numFmtId="0" fontId="99" fillId="0" borderId="0">
      <alignment vertical="center"/>
    </xf>
    <xf numFmtId="0" fontId="112" fillId="0" borderId="0">
      <alignment vertical="center"/>
    </xf>
    <xf numFmtId="0" fontId="112" fillId="0" borderId="0">
      <alignment vertical="center"/>
    </xf>
    <xf numFmtId="0" fontId="99" fillId="0" borderId="0">
      <alignment vertical="center"/>
    </xf>
    <xf numFmtId="0" fontId="115" fillId="0" borderId="0">
      <alignment vertical="center"/>
    </xf>
    <xf numFmtId="0" fontId="23" fillId="0" borderId="0"/>
    <xf numFmtId="0" fontId="19" fillId="0" borderId="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17" fillId="0" borderId="0"/>
    <xf numFmtId="43" fontId="12" fillId="0" borderId="0" applyFont="0" applyFill="0" applyBorder="0" applyAlignment="0" applyProtection="0"/>
    <xf numFmtId="175" fontId="118" fillId="0" borderId="0" applyFill="0" applyBorder="0" applyAlignment="0" applyProtection="0"/>
    <xf numFmtId="182" fontId="119" fillId="0" borderId="0" applyFont="0" applyFill="0" applyBorder="0" applyAlignment="0" applyProtection="0"/>
    <xf numFmtId="43" fontId="12" fillId="0" borderId="0" applyFont="0" applyFill="0" applyBorder="0" applyAlignment="0" applyProtection="0"/>
    <xf numFmtId="175" fontId="118" fillId="0" borderId="0" applyFill="0" applyBorder="0" applyAlignment="0" applyProtection="0"/>
    <xf numFmtId="43" fontId="28" fillId="0" borderId="0" applyFont="0" applyFill="0" applyBorder="0" applyAlignment="0" applyProtection="0"/>
    <xf numFmtId="187" fontId="50" fillId="0" borderId="0" applyFont="0" applyFill="0" applyBorder="0" applyAlignment="0" applyProtection="0"/>
    <xf numFmtId="0" fontId="21" fillId="0" borderId="0"/>
    <xf numFmtId="0" fontId="21" fillId="0" borderId="0"/>
    <xf numFmtId="0" fontId="21" fillId="0" borderId="0"/>
    <xf numFmtId="0" fontId="120" fillId="44" borderId="0" applyNumberFormat="0" applyBorder="0" applyAlignment="0" applyProtection="0"/>
    <xf numFmtId="0" fontId="23" fillId="0" borderId="0"/>
    <xf numFmtId="0" fontId="28" fillId="0" borderId="0"/>
    <xf numFmtId="0" fontId="17" fillId="0" borderId="0"/>
    <xf numFmtId="0" fontId="1" fillId="0" borderId="0"/>
    <xf numFmtId="0" fontId="18" fillId="0" borderId="0"/>
    <xf numFmtId="0" fontId="12" fillId="0" borderId="0"/>
    <xf numFmtId="0" fontId="1" fillId="0" borderId="0"/>
    <xf numFmtId="0" fontId="1" fillId="0" borderId="0"/>
    <xf numFmtId="0" fontId="1" fillId="0" borderId="0"/>
    <xf numFmtId="0" fontId="1" fillId="0" borderId="0"/>
    <xf numFmtId="0" fontId="1" fillId="0" borderId="0"/>
    <xf numFmtId="0" fontId="28" fillId="0" borderId="0"/>
    <xf numFmtId="0" fontId="119" fillId="0" borderId="0"/>
    <xf numFmtId="0" fontId="28" fillId="0" borderId="0"/>
    <xf numFmtId="0" fontId="121" fillId="0" borderId="0"/>
    <xf numFmtId="0" fontId="21" fillId="0" borderId="0"/>
    <xf numFmtId="0" fontId="21" fillId="0" borderId="0"/>
    <xf numFmtId="0" fontId="23" fillId="0" borderId="0"/>
    <xf numFmtId="0" fontId="21" fillId="0" borderId="0"/>
    <xf numFmtId="0" fontId="12" fillId="2" borderId="0">
      <alignment vertical="center" wrapText="1"/>
    </xf>
    <xf numFmtId="0" fontId="50" fillId="0" borderId="0"/>
    <xf numFmtId="0" fontId="21" fillId="0" borderId="0"/>
    <xf numFmtId="0" fontId="12" fillId="0" borderId="0"/>
    <xf numFmtId="0" fontId="11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17" fillId="0" borderId="0"/>
    <xf numFmtId="0" fontId="21" fillId="0" borderId="0"/>
    <xf numFmtId="0" fontId="16" fillId="0" borderId="0"/>
    <xf numFmtId="188" fontId="21" fillId="0" borderId="0" applyFont="0" applyFill="0" applyBorder="0" applyAlignment="0" applyProtection="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0" fillId="0" borderId="0" applyFill="0" applyProtection="0"/>
    <xf numFmtId="0" fontId="110" fillId="0" borderId="0" applyFill="0" applyProtection="0"/>
    <xf numFmtId="0" fontId="17" fillId="0" borderId="0" applyFill="0" applyProtection="0"/>
    <xf numFmtId="0" fontId="17" fillId="0" borderId="0" applyFill="0" applyProtection="0"/>
    <xf numFmtId="0" fontId="12" fillId="0" borderId="0"/>
    <xf numFmtId="0" fontId="122" fillId="0" borderId="0"/>
    <xf numFmtId="0" fontId="18" fillId="0" borderId="0"/>
    <xf numFmtId="0" fontId="12" fillId="0" borderId="0"/>
    <xf numFmtId="0" fontId="12" fillId="0" borderId="0"/>
    <xf numFmtId="0" fontId="12" fillId="0" borderId="0"/>
  </cellStyleXfs>
  <cellXfs count="189">
    <xf numFmtId="0" fontId="0" fillId="0" borderId="0" xfId="0"/>
    <xf numFmtId="2" fontId="12" fillId="0" borderId="0" xfId="1050" applyNumberFormat="1" applyFont="1" applyFill="1" applyAlignment="1">
      <alignment horizontal="center" vertical="center"/>
    </xf>
    <xf numFmtId="0" fontId="12" fillId="0" borderId="0" xfId="50" applyFont="1" applyFill="1" applyAlignment="1">
      <alignment vertical="center"/>
    </xf>
    <xf numFmtId="0" fontId="12" fillId="0" borderId="0" xfId="50" applyFont="1" applyFill="1"/>
    <xf numFmtId="0" fontId="12" fillId="0" borderId="0" xfId="1050" applyFont="1" applyFill="1" applyAlignment="1">
      <alignment horizontal="center"/>
    </xf>
    <xf numFmtId="0" fontId="12" fillId="0" borderId="0" xfId="1050" applyFont="1" applyFill="1" applyAlignment="1">
      <alignment vertical="center"/>
    </xf>
    <xf numFmtId="0" fontId="12" fillId="0" borderId="0" xfId="1050" applyFont="1" applyFill="1"/>
    <xf numFmtId="3" fontId="12" fillId="0" borderId="0" xfId="1050" applyNumberFormat="1" applyFont="1" applyFill="1"/>
    <xf numFmtId="1" fontId="12" fillId="0" borderId="0" xfId="1050" applyNumberFormat="1" applyFont="1" applyFill="1" applyAlignment="1">
      <alignment horizontal="center" vertical="center"/>
    </xf>
    <xf numFmtId="0" fontId="12" fillId="0" borderId="0" xfId="1050" applyFont="1" applyFill="1" applyAlignment="1">
      <alignment horizontal="right"/>
    </xf>
    <xf numFmtId="170" fontId="12" fillId="0" borderId="0" xfId="1050" applyNumberFormat="1" applyFont="1" applyFill="1" applyAlignment="1">
      <alignment horizontal="center"/>
    </xf>
    <xf numFmtId="170" fontId="12" fillId="0" borderId="0" xfId="1050" applyNumberFormat="1" applyFont="1" applyFill="1"/>
    <xf numFmtId="0" fontId="12" fillId="0" borderId="0" xfId="1050" applyFont="1" applyFill="1" applyAlignment="1">
      <alignment horizontal="center" vertical="distributed"/>
    </xf>
    <xf numFmtId="0" fontId="31" fillId="0" borderId="0" xfId="1050" applyFont="1" applyFill="1" applyAlignment="1">
      <alignment vertical="center" wrapText="1"/>
    </xf>
    <xf numFmtId="170" fontId="31" fillId="0" borderId="0" xfId="1050" applyNumberFormat="1" applyFont="1" applyFill="1" applyAlignment="1">
      <alignment vertical="center" wrapText="1"/>
    </xf>
    <xf numFmtId="189" fontId="12" fillId="0" borderId="0" xfId="1050" applyNumberFormat="1" applyFont="1" applyFill="1"/>
    <xf numFmtId="4" fontId="12" fillId="0" borderId="0" xfId="1050" applyNumberFormat="1" applyFont="1" applyFill="1"/>
    <xf numFmtId="0" fontId="0" fillId="69" borderId="1" xfId="0" applyFill="1" applyBorder="1" applyAlignment="1">
      <alignment horizontal="center" vertical="center"/>
    </xf>
    <xf numFmtId="0" fontId="21" fillId="69" borderId="1" xfId="0" applyFont="1" applyFill="1" applyBorder="1" applyAlignment="1">
      <alignment horizontal="center" vertical="top" wrapText="1"/>
    </xf>
    <xf numFmtId="0" fontId="0" fillId="69" borderId="28" xfId="0" applyFill="1" applyBorder="1" applyAlignment="1">
      <alignment horizontal="left" vertical="top" wrapText="1"/>
    </xf>
    <xf numFmtId="0" fontId="0" fillId="69" borderId="33" xfId="0" applyFill="1" applyBorder="1" applyAlignment="1">
      <alignment horizontal="center" vertical="center"/>
    </xf>
    <xf numFmtId="0" fontId="28" fillId="69" borderId="28" xfId="0" applyFont="1" applyFill="1" applyBorder="1" applyAlignment="1">
      <alignment horizontal="left" vertical="center"/>
    </xf>
    <xf numFmtId="0" fontId="0" fillId="69" borderId="1" xfId="0" applyFill="1" applyBorder="1" applyAlignment="1">
      <alignment horizontal="left" vertical="center"/>
    </xf>
    <xf numFmtId="0" fontId="0" fillId="69" borderId="1" xfId="0" applyFill="1" applyBorder="1" applyAlignment="1">
      <alignment vertical="center" wrapText="1"/>
    </xf>
    <xf numFmtId="0" fontId="28" fillId="69" borderId="1" xfId="0" applyFont="1" applyFill="1" applyBorder="1" applyAlignment="1">
      <alignment horizontal="center" vertical="center" wrapText="1"/>
    </xf>
    <xf numFmtId="0" fontId="0" fillId="69" borderId="28" xfId="0" applyFill="1" applyBorder="1" applyAlignment="1">
      <alignment horizontal="left" vertical="center"/>
    </xf>
    <xf numFmtId="0" fontId="0" fillId="69" borderId="1" xfId="0" applyFill="1" applyBorder="1" applyAlignment="1">
      <alignment horizontal="center" vertical="center" wrapText="1"/>
    </xf>
    <xf numFmtId="0" fontId="0" fillId="69" borderId="1" xfId="0" applyFill="1" applyBorder="1" applyAlignment="1">
      <alignment horizontal="center" vertical="top" wrapText="1"/>
    </xf>
    <xf numFmtId="0" fontId="0" fillId="69" borderId="35" xfId="0" applyFill="1" applyBorder="1" applyAlignment="1">
      <alignment horizontal="center" vertical="center"/>
    </xf>
    <xf numFmtId="0" fontId="12" fillId="69" borderId="1" xfId="36" applyFill="1" applyBorder="1" applyAlignment="1" applyProtection="1">
      <alignment horizontal="center" vertical="center" wrapText="1"/>
      <protection locked="0"/>
    </xf>
    <xf numFmtId="3" fontId="0" fillId="69" borderId="1" xfId="0" applyNumberFormat="1" applyFill="1" applyBorder="1" applyAlignment="1">
      <alignment horizontal="center" vertical="center"/>
    </xf>
    <xf numFmtId="0" fontId="12" fillId="69" borderId="29" xfId="36" applyFill="1" applyBorder="1" applyAlignment="1" applyProtection="1">
      <alignment horizontal="center" vertical="center" wrapText="1"/>
      <protection locked="0"/>
    </xf>
    <xf numFmtId="1" fontId="0" fillId="69" borderId="1" xfId="0" applyNumberFormat="1" applyFill="1" applyBorder="1" applyAlignment="1">
      <alignment horizontal="center" vertical="center"/>
    </xf>
    <xf numFmtId="0" fontId="0" fillId="69" borderId="1" xfId="0" applyFill="1" applyBorder="1" applyAlignment="1">
      <alignment horizontal="left" vertical="center" wrapText="1"/>
    </xf>
    <xf numFmtId="49" fontId="131" fillId="69" borderId="30" xfId="0" applyNumberFormat="1" applyFont="1" applyFill="1" applyBorder="1" applyAlignment="1">
      <alignment vertical="center" wrapText="1"/>
    </xf>
    <xf numFmtId="49" fontId="131" fillId="69" borderId="31" xfId="0" applyNumberFormat="1" applyFont="1" applyFill="1" applyBorder="1" applyAlignment="1">
      <alignment vertical="center" wrapText="1"/>
    </xf>
    <xf numFmtId="1" fontId="12" fillId="69" borderId="29" xfId="1050" applyNumberFormat="1" applyFont="1" applyFill="1" applyBorder="1" applyAlignment="1">
      <alignment horizontal="center" vertical="distributed"/>
    </xf>
    <xf numFmtId="0" fontId="12" fillId="69" borderId="29" xfId="1050" applyFont="1" applyFill="1" applyBorder="1" applyAlignment="1">
      <alignment horizontal="center" vertical="distributed"/>
    </xf>
    <xf numFmtId="1" fontId="12" fillId="69" borderId="30" xfId="1050" applyNumberFormat="1" applyFont="1" applyFill="1" applyBorder="1" applyAlignment="1">
      <alignment horizontal="center" vertical="center" wrapText="1"/>
    </xf>
    <xf numFmtId="0" fontId="31" fillId="69" borderId="31" xfId="1050" applyFont="1" applyFill="1" applyBorder="1" applyAlignment="1">
      <alignment horizontal="left" vertical="center" wrapText="1"/>
    </xf>
    <xf numFmtId="0" fontId="12" fillId="69" borderId="31" xfId="1050" applyFont="1" applyFill="1" applyBorder="1" applyAlignment="1">
      <alignment horizontal="left" vertical="center" wrapText="1"/>
    </xf>
    <xf numFmtId="0" fontId="87" fillId="69" borderId="31" xfId="1050" applyFont="1" applyFill="1" applyBorder="1" applyAlignment="1">
      <alignment horizontal="center" vertical="center" wrapText="1"/>
    </xf>
    <xf numFmtId="4" fontId="12" fillId="69" borderId="31" xfId="1050" applyNumberFormat="1" applyFont="1" applyFill="1" applyBorder="1" applyAlignment="1">
      <alignment horizontal="center" vertical="center" wrapText="1"/>
    </xf>
    <xf numFmtId="170" fontId="12" fillId="69" borderId="31" xfId="1050" applyNumberFormat="1" applyFont="1" applyFill="1" applyBorder="1" applyAlignment="1">
      <alignment horizontal="center" vertical="center" wrapText="1"/>
    </xf>
    <xf numFmtId="170" fontId="12" fillId="69" borderId="31" xfId="33" applyNumberFormat="1" applyFont="1" applyFill="1" applyBorder="1" applyAlignment="1">
      <alignment horizontal="center" vertical="center" wrapText="1"/>
    </xf>
    <xf numFmtId="170" fontId="12" fillId="69" borderId="31" xfId="50" applyNumberFormat="1" applyFont="1" applyFill="1" applyBorder="1" applyAlignment="1">
      <alignment horizontal="center" vertical="center" wrapText="1"/>
    </xf>
    <xf numFmtId="3" fontId="12" fillId="69" borderId="31" xfId="50" applyNumberFormat="1" applyFont="1" applyFill="1" applyBorder="1" applyAlignment="1">
      <alignment horizontal="center" vertical="center" wrapText="1"/>
    </xf>
    <xf numFmtId="170" fontId="12" fillId="69" borderId="32" xfId="50" applyNumberFormat="1" applyFont="1" applyFill="1" applyBorder="1" applyAlignment="1">
      <alignment horizontal="center" vertical="center" wrapText="1"/>
    </xf>
    <xf numFmtId="1" fontId="12" fillId="69" borderId="33" xfId="1050" applyNumberFormat="1" applyFont="1" applyFill="1" applyBorder="1" applyAlignment="1">
      <alignment horizontal="center" vertical="center" wrapText="1"/>
    </xf>
    <xf numFmtId="0" fontId="12" fillId="69" borderId="1" xfId="0" applyFont="1" applyFill="1" applyBorder="1" applyAlignment="1">
      <alignment horizontal="left" vertical="center" wrapText="1"/>
    </xf>
    <xf numFmtId="0" fontId="12" fillId="69" borderId="1" xfId="0" applyFont="1" applyFill="1" applyBorder="1" applyAlignment="1">
      <alignment horizontal="center" vertical="top" wrapText="1"/>
    </xf>
    <xf numFmtId="0" fontId="123" fillId="69" borderId="1" xfId="0" applyFont="1" applyFill="1" applyBorder="1" applyAlignment="1">
      <alignment horizontal="center" vertical="top" wrapText="1"/>
    </xf>
    <xf numFmtId="0" fontId="12" fillId="69" borderId="1" xfId="0" applyFont="1" applyFill="1" applyBorder="1" applyAlignment="1">
      <alignment horizontal="center" vertical="center"/>
    </xf>
    <xf numFmtId="4" fontId="12" fillId="69" borderId="1" xfId="1050" applyNumberFormat="1" applyFont="1" applyFill="1" applyBorder="1" applyAlignment="1">
      <alignment horizontal="center" vertical="center" wrapText="1"/>
    </xf>
    <xf numFmtId="170" fontId="12" fillId="69" borderId="1" xfId="1050" applyNumberFormat="1" applyFont="1" applyFill="1" applyBorder="1" applyAlignment="1">
      <alignment horizontal="center" vertical="center" wrapText="1"/>
    </xf>
    <xf numFmtId="170" fontId="12" fillId="69" borderId="1" xfId="33" applyNumberFormat="1" applyFont="1" applyFill="1" applyBorder="1" applyAlignment="1">
      <alignment horizontal="center" vertical="center" wrapText="1"/>
    </xf>
    <xf numFmtId="170" fontId="12" fillId="69" borderId="1" xfId="50" applyNumberFormat="1" applyFont="1" applyFill="1" applyBorder="1" applyAlignment="1">
      <alignment horizontal="center" vertical="center" wrapText="1"/>
    </xf>
    <xf numFmtId="3" fontId="12" fillId="69" borderId="1" xfId="50" applyNumberFormat="1" applyFont="1" applyFill="1" applyBorder="1" applyAlignment="1">
      <alignment horizontal="center" vertical="center" wrapText="1"/>
    </xf>
    <xf numFmtId="170" fontId="12" fillId="69" borderId="34" xfId="50" applyNumberFormat="1" applyFont="1" applyFill="1" applyBorder="1" applyAlignment="1">
      <alignment horizontal="center" vertical="center" wrapText="1"/>
    </xf>
    <xf numFmtId="0" fontId="12" fillId="69" borderId="1" xfId="0" applyFont="1" applyFill="1" applyBorder="1" applyAlignment="1">
      <alignment horizontal="left" vertical="center"/>
    </xf>
    <xf numFmtId="2" fontId="12" fillId="69" borderId="1" xfId="0" applyNumberFormat="1" applyFont="1" applyFill="1" applyBorder="1" applyAlignment="1">
      <alignment horizontal="right" vertical="center" wrapText="1"/>
    </xf>
    <xf numFmtId="0" fontId="12" fillId="69" borderId="28" xfId="0" applyFont="1" applyFill="1" applyBorder="1" applyAlignment="1">
      <alignment horizontal="left" vertical="center"/>
    </xf>
    <xf numFmtId="0" fontId="12" fillId="69" borderId="1" xfId="0" applyFont="1" applyFill="1" applyBorder="1" applyAlignment="1">
      <alignment horizontal="center" vertical="center" wrapText="1"/>
    </xf>
    <xf numFmtId="0" fontId="123" fillId="69" borderId="1" xfId="0" applyFont="1" applyFill="1" applyBorder="1" applyAlignment="1">
      <alignment horizontal="center" vertical="center" wrapText="1"/>
    </xf>
    <xf numFmtId="3" fontId="12" fillId="69" borderId="1" xfId="0" applyNumberFormat="1" applyFont="1" applyFill="1" applyBorder="1" applyAlignment="1">
      <alignment horizontal="left" vertical="center"/>
    </xf>
    <xf numFmtId="0" fontId="28" fillId="69" borderId="1" xfId="0" applyFont="1" applyFill="1" applyBorder="1" applyAlignment="1">
      <alignment horizontal="center" vertical="top" wrapText="1"/>
    </xf>
    <xf numFmtId="0" fontId="28" fillId="69" borderId="1" xfId="0" applyFont="1" applyFill="1" applyBorder="1" applyAlignment="1">
      <alignment horizontal="center" vertical="top"/>
    </xf>
    <xf numFmtId="3" fontId="12" fillId="69" borderId="1" xfId="0" applyNumberFormat="1" applyFont="1" applyFill="1" applyBorder="1" applyAlignment="1">
      <alignment horizontal="center" vertical="center"/>
    </xf>
    <xf numFmtId="3" fontId="28" fillId="69" borderId="1" xfId="0" applyNumberFormat="1" applyFont="1" applyFill="1" applyBorder="1" applyAlignment="1">
      <alignment horizontal="left" vertical="center"/>
    </xf>
    <xf numFmtId="0" fontId="28" fillId="69" borderId="1" xfId="0" applyFont="1" applyFill="1" applyBorder="1" applyAlignment="1">
      <alignment horizontal="center" vertical="center"/>
    </xf>
    <xf numFmtId="0" fontId="12" fillId="69" borderId="1" xfId="0" applyFont="1" applyFill="1" applyBorder="1" applyAlignment="1">
      <alignment horizontal="left" vertical="top" wrapText="1"/>
    </xf>
    <xf numFmtId="0" fontId="12" fillId="69" borderId="1" xfId="0" applyFont="1" applyFill="1" applyBorder="1" applyAlignment="1">
      <alignment horizontal="justify" vertical="top" wrapText="1"/>
    </xf>
    <xf numFmtId="0" fontId="124" fillId="69" borderId="1" xfId="0" applyFont="1" applyFill="1" applyBorder="1" applyAlignment="1">
      <alignment vertical="center" wrapText="1"/>
    </xf>
    <xf numFmtId="0" fontId="87" fillId="69" borderId="1" xfId="1316" applyFont="1" applyFill="1" applyBorder="1" applyAlignment="1" applyProtection="1">
      <alignment horizontal="left" vertical="center" wrapText="1"/>
      <protection locked="0"/>
    </xf>
    <xf numFmtId="0" fontId="87" fillId="69" borderId="1" xfId="36" applyFont="1" applyFill="1" applyBorder="1" applyAlignment="1" applyProtection="1">
      <alignment horizontal="center" vertical="center" wrapText="1"/>
      <protection locked="0"/>
    </xf>
    <xf numFmtId="0" fontId="87" fillId="69" borderId="1" xfId="36" applyFont="1" applyFill="1" applyBorder="1" applyAlignment="1" applyProtection="1">
      <alignment horizontal="left" vertical="center" wrapText="1"/>
      <protection locked="0"/>
    </xf>
    <xf numFmtId="0" fontId="12" fillId="69" borderId="1" xfId="36" applyFont="1" applyFill="1" applyBorder="1" applyAlignment="1" applyProtection="1">
      <alignment horizontal="center" vertical="center" wrapText="1"/>
      <protection locked="0"/>
    </xf>
    <xf numFmtId="1" fontId="12" fillId="69" borderId="35" xfId="1050" applyNumberFormat="1" applyFont="1" applyFill="1" applyBorder="1" applyAlignment="1">
      <alignment horizontal="center" vertical="center" wrapText="1"/>
    </xf>
    <xf numFmtId="0" fontId="87" fillId="69" borderId="36" xfId="36" applyFont="1" applyFill="1" applyBorder="1" applyAlignment="1" applyProtection="1">
      <alignment horizontal="left" vertical="center" wrapText="1"/>
      <protection locked="0"/>
    </xf>
    <xf numFmtId="0" fontId="12" fillId="69" borderId="36" xfId="36" applyFont="1" applyFill="1" applyBorder="1" applyAlignment="1" applyProtection="1">
      <alignment horizontal="center" vertical="center" wrapText="1"/>
      <protection locked="0"/>
    </xf>
    <xf numFmtId="0" fontId="12" fillId="69" borderId="36" xfId="0" applyFont="1" applyFill="1" applyBorder="1" applyAlignment="1">
      <alignment horizontal="center" vertical="center"/>
    </xf>
    <xf numFmtId="0" fontId="12" fillId="69" borderId="36" xfId="0" applyFont="1" applyFill="1" applyBorder="1" applyAlignment="1">
      <alignment horizontal="center" vertical="center" wrapText="1"/>
    </xf>
    <xf numFmtId="4" fontId="12" fillId="69" borderId="36" xfId="1050" applyNumberFormat="1" applyFont="1" applyFill="1" applyBorder="1" applyAlignment="1">
      <alignment horizontal="center" vertical="center" wrapText="1"/>
    </xf>
    <xf numFmtId="170" fontId="12" fillId="69" borderId="36" xfId="1050" applyNumberFormat="1" applyFont="1" applyFill="1" applyBorder="1" applyAlignment="1">
      <alignment horizontal="center" vertical="center" wrapText="1"/>
    </xf>
    <xf numFmtId="170" fontId="12" fillId="69" borderId="36" xfId="33" applyNumberFormat="1" applyFont="1" applyFill="1" applyBorder="1" applyAlignment="1">
      <alignment horizontal="center" vertical="center" wrapText="1"/>
    </xf>
    <xf numFmtId="170" fontId="12" fillId="69" borderId="36" xfId="50" applyNumberFormat="1" applyFont="1" applyFill="1" applyBorder="1" applyAlignment="1">
      <alignment horizontal="center" vertical="center" wrapText="1"/>
    </xf>
    <xf numFmtId="3" fontId="12" fillId="69" borderId="36" xfId="50" applyNumberFormat="1" applyFont="1" applyFill="1" applyBorder="1" applyAlignment="1">
      <alignment horizontal="center" vertical="center" wrapText="1"/>
    </xf>
    <xf numFmtId="170" fontId="12" fillId="69" borderId="37" xfId="50" applyNumberFormat="1" applyFont="1" applyFill="1" applyBorder="1" applyAlignment="1">
      <alignment horizontal="center" vertical="center" wrapText="1"/>
    </xf>
    <xf numFmtId="0" fontId="31" fillId="69" borderId="31" xfId="0" applyFont="1" applyFill="1" applyBorder="1" applyAlignment="1">
      <alignment horizontal="justify" vertical="center" wrapText="1"/>
    </xf>
    <xf numFmtId="0" fontId="12" fillId="69" borderId="31" xfId="0" applyFont="1" applyFill="1" applyBorder="1" applyAlignment="1">
      <alignment horizontal="justify" vertical="center" wrapText="1"/>
    </xf>
    <xf numFmtId="0" fontId="12" fillId="69" borderId="31" xfId="0" applyFont="1" applyFill="1" applyBorder="1" applyAlignment="1">
      <alignment horizontal="center" vertical="center" wrapText="1"/>
    </xf>
    <xf numFmtId="0" fontId="12" fillId="69" borderId="31" xfId="0" applyFont="1" applyFill="1" applyBorder="1" applyAlignment="1">
      <alignment horizontal="center" vertical="center"/>
    </xf>
    <xf numFmtId="0" fontId="128" fillId="69" borderId="1" xfId="0" applyFont="1" applyFill="1" applyBorder="1" applyAlignment="1">
      <alignment horizontal="center" vertical="top" wrapText="1"/>
    </xf>
    <xf numFmtId="0" fontId="125" fillId="69" borderId="1" xfId="0" applyFont="1" applyFill="1" applyBorder="1" applyAlignment="1">
      <alignment horizontal="center" vertical="center" wrapText="1"/>
    </xf>
    <xf numFmtId="1" fontId="12" fillId="69" borderId="1" xfId="0" applyNumberFormat="1" applyFont="1" applyFill="1" applyBorder="1" applyAlignment="1">
      <alignment horizontal="center" vertical="center"/>
    </xf>
    <xf numFmtId="0" fontId="12" fillId="69" borderId="1" xfId="0" applyFont="1" applyFill="1" applyBorder="1" applyAlignment="1">
      <alignment horizontal="center"/>
    </xf>
    <xf numFmtId="0" fontId="125" fillId="69" borderId="1" xfId="0" applyFont="1" applyFill="1" applyBorder="1" applyAlignment="1">
      <alignment horizontal="center" wrapText="1"/>
    </xf>
    <xf numFmtId="0" fontId="31" fillId="69" borderId="31" xfId="0" applyFont="1" applyFill="1" applyBorder="1" applyAlignment="1">
      <alignment horizontal="left" vertical="center"/>
    </xf>
    <xf numFmtId="3" fontId="12" fillId="69" borderId="31" xfId="0" applyNumberFormat="1" applyFont="1" applyFill="1" applyBorder="1" applyAlignment="1">
      <alignment horizontal="center" vertical="center"/>
    </xf>
    <xf numFmtId="0" fontId="12" fillId="69" borderId="31" xfId="0" applyFont="1" applyFill="1" applyBorder="1" applyAlignment="1">
      <alignment horizontal="center" vertical="top" wrapText="1"/>
    </xf>
    <xf numFmtId="0" fontId="123" fillId="69" borderId="31" xfId="0" applyFont="1" applyFill="1" applyBorder="1" applyAlignment="1">
      <alignment horizontal="center" vertical="top" wrapText="1"/>
    </xf>
    <xf numFmtId="0" fontId="31" fillId="69" borderId="31" xfId="0" applyFont="1" applyFill="1" applyBorder="1" applyAlignment="1">
      <alignment horizontal="left" vertical="center" wrapText="1"/>
    </xf>
    <xf numFmtId="0" fontId="126" fillId="69" borderId="31" xfId="1316" applyFont="1" applyFill="1" applyBorder="1" applyAlignment="1" applyProtection="1">
      <alignment horizontal="left" vertical="center" wrapText="1"/>
      <protection locked="0"/>
    </xf>
    <xf numFmtId="0" fontId="87" fillId="69" borderId="31" xfId="36" applyFont="1" applyFill="1" applyBorder="1" applyAlignment="1" applyProtection="1">
      <alignment horizontal="center" vertical="center" wrapText="1"/>
      <protection locked="0"/>
    </xf>
    <xf numFmtId="0" fontId="130" fillId="69" borderId="1" xfId="0" applyFont="1" applyFill="1" applyBorder="1" applyAlignment="1">
      <alignment horizontal="center" vertical="center" wrapText="1"/>
    </xf>
    <xf numFmtId="0" fontId="12" fillId="69" borderId="1" xfId="0" applyFont="1" applyFill="1" applyBorder="1" applyAlignment="1">
      <alignment horizontal="justify" vertical="center" wrapText="1"/>
    </xf>
    <xf numFmtId="0" fontId="12" fillId="69" borderId="31" xfId="1050" applyFont="1" applyFill="1" applyBorder="1"/>
    <xf numFmtId="3" fontId="12" fillId="69" borderId="31" xfId="1050" applyNumberFormat="1" applyFont="1" applyFill="1" applyBorder="1"/>
    <xf numFmtId="0" fontId="12" fillId="69" borderId="32" xfId="1050" applyFont="1" applyFill="1" applyBorder="1"/>
    <xf numFmtId="0" fontId="21" fillId="69" borderId="1" xfId="0" applyFont="1" applyFill="1" applyBorder="1" applyAlignment="1">
      <alignment horizontal="center" vertical="center" wrapText="1"/>
    </xf>
    <xf numFmtId="0" fontId="128" fillId="69" borderId="1" xfId="0" applyFont="1" applyFill="1" applyBorder="1" applyAlignment="1">
      <alignment horizontal="center" vertical="center" wrapText="1"/>
    </xf>
    <xf numFmtId="0" fontId="28" fillId="69" borderId="1" xfId="0" applyFont="1" applyFill="1" applyBorder="1" applyAlignment="1">
      <alignment horizontal="left" vertical="center"/>
    </xf>
    <xf numFmtId="0" fontId="0" fillId="69" borderId="1" xfId="0" applyFill="1" applyBorder="1" applyAlignment="1">
      <alignment horizontal="left" vertical="top" wrapText="1"/>
    </xf>
    <xf numFmtId="0" fontId="28" fillId="69" borderId="1" xfId="0" applyFont="1" applyFill="1" applyBorder="1" applyAlignment="1">
      <alignment horizontal="justify" vertical="top" wrapText="1"/>
    </xf>
    <xf numFmtId="0" fontId="130" fillId="69" borderId="1" xfId="0" applyFont="1" applyFill="1" applyBorder="1" applyAlignment="1">
      <alignment horizontal="center" vertical="top" wrapText="1"/>
    </xf>
    <xf numFmtId="3" fontId="28" fillId="69" borderId="1" xfId="0" applyNumberFormat="1" applyFont="1" applyFill="1" applyBorder="1" applyAlignment="1">
      <alignment horizontal="center" vertical="center"/>
    </xf>
    <xf numFmtId="0" fontId="132" fillId="69" borderId="1" xfId="0" applyFont="1" applyFill="1" applyBorder="1" applyAlignment="1">
      <alignment vertical="center" wrapText="1"/>
    </xf>
    <xf numFmtId="0" fontId="12" fillId="69" borderId="1" xfId="1050" applyFont="1" applyFill="1" applyBorder="1"/>
    <xf numFmtId="3" fontId="12" fillId="69" borderId="1" xfId="1050" applyNumberFormat="1" applyFont="1" applyFill="1" applyBorder="1"/>
    <xf numFmtId="0" fontId="12" fillId="69" borderId="34" xfId="1050" applyFont="1" applyFill="1" applyBorder="1"/>
    <xf numFmtId="1" fontId="0" fillId="69" borderId="38" xfId="0" applyNumberFormat="1" applyFill="1" applyBorder="1" applyAlignment="1">
      <alignment horizontal="center" vertical="center"/>
    </xf>
    <xf numFmtId="0" fontId="87" fillId="69" borderId="29" xfId="36" applyFont="1" applyFill="1" applyBorder="1" applyAlignment="1" applyProtection="1">
      <alignment horizontal="left" vertical="center" wrapText="1"/>
      <protection locked="0"/>
    </xf>
    <xf numFmtId="0" fontId="0" fillId="69" borderId="29" xfId="0" applyFill="1" applyBorder="1" applyAlignment="1">
      <alignment horizontal="center" vertical="center"/>
    </xf>
    <xf numFmtId="0" fontId="12" fillId="69" borderId="29" xfId="0" applyFont="1" applyFill="1" applyBorder="1" applyAlignment="1">
      <alignment horizontal="center" vertical="center"/>
    </xf>
    <xf numFmtId="0" fontId="0" fillId="69" borderId="29" xfId="0" applyFill="1" applyBorder="1" applyAlignment="1">
      <alignment horizontal="center" vertical="center" wrapText="1"/>
    </xf>
    <xf numFmtId="4" fontId="12" fillId="69" borderId="29" xfId="1050" applyNumberFormat="1" applyFont="1" applyFill="1" applyBorder="1" applyAlignment="1">
      <alignment horizontal="center" vertical="center" wrapText="1"/>
    </xf>
    <xf numFmtId="170" fontId="12" fillId="69" borderId="29" xfId="1050" applyNumberFormat="1" applyFont="1" applyFill="1" applyBorder="1" applyAlignment="1">
      <alignment horizontal="center" vertical="center" wrapText="1"/>
    </xf>
    <xf numFmtId="170" fontId="12" fillId="69" borderId="29" xfId="33" applyNumberFormat="1" applyFont="1" applyFill="1" applyBorder="1" applyAlignment="1">
      <alignment horizontal="center" vertical="center" wrapText="1"/>
    </xf>
    <xf numFmtId="170" fontId="12" fillId="69" borderId="29" xfId="50" applyNumberFormat="1" applyFont="1" applyFill="1" applyBorder="1" applyAlignment="1">
      <alignment horizontal="center" vertical="center" wrapText="1"/>
    </xf>
    <xf numFmtId="3" fontId="12" fillId="69" borderId="29" xfId="50" applyNumberFormat="1" applyFont="1" applyFill="1" applyBorder="1" applyAlignment="1">
      <alignment horizontal="center" vertical="center" wrapText="1"/>
    </xf>
    <xf numFmtId="170" fontId="12" fillId="69" borderId="39" xfId="50" applyNumberFormat="1" applyFont="1" applyFill="1" applyBorder="1" applyAlignment="1">
      <alignment horizontal="center" vertical="center" wrapText="1"/>
    </xf>
    <xf numFmtId="0" fontId="133" fillId="69" borderId="1" xfId="0" applyFont="1" applyFill="1" applyBorder="1" applyAlignment="1">
      <alignment horizontal="center" vertical="center" wrapText="1"/>
    </xf>
    <xf numFmtId="0" fontId="12" fillId="69" borderId="36" xfId="36" applyFill="1" applyBorder="1" applyAlignment="1" applyProtection="1">
      <alignment horizontal="center" vertical="center" wrapText="1"/>
      <protection locked="0"/>
    </xf>
    <xf numFmtId="0" fontId="0" fillId="69" borderId="36" xfId="0" applyFill="1" applyBorder="1" applyAlignment="1">
      <alignment horizontal="center" vertical="center"/>
    </xf>
    <xf numFmtId="0" fontId="0" fillId="69" borderId="36" xfId="0" applyFill="1" applyBorder="1" applyAlignment="1">
      <alignment horizontal="center" vertical="center" wrapText="1"/>
    </xf>
    <xf numFmtId="0" fontId="21" fillId="69" borderId="1" xfId="0" applyFont="1" applyFill="1" applyBorder="1" applyAlignment="1">
      <alignment horizontal="justify" vertical="top" wrapText="1"/>
    </xf>
    <xf numFmtId="0" fontId="21" fillId="69" borderId="1" xfId="0" applyFont="1" applyFill="1" applyBorder="1" applyAlignment="1">
      <alignment horizontal="justify" vertical="center" wrapText="1"/>
    </xf>
    <xf numFmtId="1" fontId="28" fillId="69" borderId="1" xfId="0" applyNumberFormat="1" applyFont="1" applyFill="1" applyBorder="1" applyAlignment="1">
      <alignment horizontal="center" vertical="center"/>
    </xf>
    <xf numFmtId="3" fontId="28" fillId="69" borderId="1" xfId="0" applyNumberFormat="1" applyFont="1" applyFill="1" applyBorder="1" applyAlignment="1">
      <alignment horizontal="center" vertical="center" wrapText="1"/>
    </xf>
    <xf numFmtId="0" fontId="28" fillId="69" borderId="1" xfId="0" applyFont="1" applyFill="1" applyBorder="1" applyAlignment="1">
      <alignment horizontal="justify" vertical="center" wrapText="1"/>
    </xf>
    <xf numFmtId="0" fontId="31" fillId="69" borderId="46" xfId="1050" applyFont="1" applyFill="1" applyBorder="1" applyAlignment="1">
      <alignment vertical="center" wrapText="1"/>
    </xf>
    <xf numFmtId="0" fontId="0" fillId="69" borderId="30" xfId="0" applyFill="1" applyBorder="1" applyAlignment="1">
      <alignment horizontal="center" vertical="center" wrapText="1"/>
    </xf>
    <xf numFmtId="0" fontId="0" fillId="69" borderId="33" xfId="0" applyFill="1" applyBorder="1" applyAlignment="1">
      <alignment horizontal="center" vertical="center" wrapText="1"/>
    </xf>
    <xf numFmtId="0" fontId="0" fillId="69" borderId="35" xfId="0" applyFill="1" applyBorder="1" applyAlignment="1">
      <alignment horizontal="center" vertical="center" wrapText="1"/>
    </xf>
    <xf numFmtId="2" fontId="12" fillId="0" borderId="0" xfId="1050" applyNumberFormat="1" applyFont="1" applyFill="1" applyAlignment="1">
      <alignment horizontal="left" vertical="center"/>
    </xf>
    <xf numFmtId="0" fontId="0" fillId="0" borderId="0" xfId="1050" applyFont="1" applyFill="1" applyAlignment="1">
      <alignment horizontal="right"/>
    </xf>
    <xf numFmtId="14" fontId="12" fillId="0" borderId="0" xfId="1050" applyNumberFormat="1" applyFont="1" applyFill="1"/>
    <xf numFmtId="1" fontId="12" fillId="70" borderId="51" xfId="1050" applyNumberFormat="1" applyFont="1" applyFill="1" applyBorder="1" applyAlignment="1">
      <alignment horizontal="center" vertical="center" wrapText="1"/>
    </xf>
    <xf numFmtId="0" fontId="12" fillId="70" borderId="2" xfId="0" applyFont="1" applyFill="1" applyBorder="1" applyAlignment="1">
      <alignment horizontal="center" vertical="center" wrapText="1"/>
    </xf>
    <xf numFmtId="0" fontId="31" fillId="70" borderId="52" xfId="50" applyNumberFormat="1" applyFont="1" applyFill="1" applyBorder="1" applyAlignment="1">
      <alignment horizontal="center" vertical="center" wrapText="1"/>
    </xf>
    <xf numFmtId="170" fontId="31" fillId="70" borderId="52" xfId="50" applyNumberFormat="1" applyFont="1" applyFill="1" applyBorder="1" applyAlignment="1">
      <alignment horizontal="center" vertical="center" wrapText="1"/>
    </xf>
    <xf numFmtId="4" fontId="31" fillId="70" borderId="52" xfId="50" applyNumberFormat="1" applyFont="1" applyFill="1" applyBorder="1" applyAlignment="1">
      <alignment horizontal="center" vertical="center" wrapText="1"/>
    </xf>
    <xf numFmtId="44" fontId="31" fillId="70" borderId="52" xfId="50" applyNumberFormat="1" applyFont="1" applyFill="1" applyBorder="1" applyAlignment="1">
      <alignment horizontal="center" vertical="center" wrapText="1"/>
    </xf>
    <xf numFmtId="1" fontId="12" fillId="70" borderId="54" xfId="1050" applyNumberFormat="1" applyFont="1" applyFill="1" applyBorder="1" applyAlignment="1">
      <alignment horizontal="center" vertical="center" wrapText="1"/>
    </xf>
    <xf numFmtId="0" fontId="12" fillId="70" borderId="46" xfId="0" applyFont="1" applyFill="1" applyBorder="1" applyAlignment="1">
      <alignment horizontal="center" vertical="center" wrapText="1"/>
    </xf>
    <xf numFmtId="4" fontId="31" fillId="70" borderId="47" xfId="50" applyNumberFormat="1" applyFont="1" applyFill="1" applyBorder="1" applyAlignment="1">
      <alignment horizontal="center" vertical="center" wrapText="1"/>
    </xf>
    <xf numFmtId="44" fontId="31" fillId="70" borderId="47" xfId="50" applyNumberFormat="1" applyFont="1" applyFill="1" applyBorder="1" applyAlignment="1">
      <alignment horizontal="center" vertical="center" wrapText="1"/>
    </xf>
    <xf numFmtId="0" fontId="31" fillId="70" borderId="47" xfId="50" applyNumberFormat="1" applyFont="1" applyFill="1" applyBorder="1" applyAlignment="1">
      <alignment horizontal="center" vertical="center" wrapText="1"/>
    </xf>
    <xf numFmtId="4" fontId="31" fillId="69" borderId="46" xfId="1050" applyNumberFormat="1" applyFont="1" applyFill="1" applyBorder="1" applyAlignment="1">
      <alignment horizontal="right" vertical="center" wrapText="1"/>
    </xf>
    <xf numFmtId="0" fontId="0" fillId="69" borderId="48" xfId="0" applyFill="1" applyBorder="1" applyAlignment="1">
      <alignment horizontal="left" vertical="center" wrapText="1"/>
    </xf>
    <xf numFmtId="0" fontId="0" fillId="69" borderId="40" xfId="0" applyFill="1" applyBorder="1" applyAlignment="1">
      <alignment horizontal="left" vertical="center" wrapText="1"/>
    </xf>
    <xf numFmtId="0" fontId="0" fillId="69" borderId="41" xfId="0" applyFill="1" applyBorder="1" applyAlignment="1">
      <alignment horizontal="left" vertical="center" wrapText="1"/>
    </xf>
    <xf numFmtId="0" fontId="0" fillId="69" borderId="42" xfId="0" applyFill="1" applyBorder="1" applyAlignment="1">
      <alignment horizontal="left" vertical="center" wrapText="1"/>
    </xf>
    <xf numFmtId="0" fontId="0" fillId="69" borderId="49" xfId="0" applyFill="1" applyBorder="1" applyAlignment="1">
      <alignment horizontal="left" vertical="center" wrapText="1"/>
    </xf>
    <xf numFmtId="0" fontId="0" fillId="69" borderId="50" xfId="0" applyFill="1" applyBorder="1" applyAlignment="1">
      <alignment horizontal="left" vertical="center" wrapText="1"/>
    </xf>
    <xf numFmtId="0" fontId="0" fillId="69" borderId="36" xfId="0" applyFill="1" applyBorder="1" applyAlignment="1">
      <alignment horizontal="left" vertical="center" wrapText="1"/>
    </xf>
    <xf numFmtId="0" fontId="0" fillId="69" borderId="37" xfId="0" applyFill="1" applyBorder="1" applyAlignment="1">
      <alignment horizontal="left" vertical="center" wrapText="1"/>
    </xf>
    <xf numFmtId="0" fontId="31" fillId="69" borderId="43" xfId="1050" applyFont="1" applyFill="1" applyBorder="1" applyAlignment="1">
      <alignment horizontal="right" vertical="center"/>
    </xf>
    <xf numFmtId="0" fontId="31" fillId="69" borderId="44" xfId="1050" applyFont="1" applyFill="1" applyBorder="1" applyAlignment="1">
      <alignment horizontal="right" vertical="center"/>
    </xf>
    <xf numFmtId="0" fontId="31" fillId="69" borderId="45" xfId="1050" applyFont="1" applyFill="1" applyBorder="1" applyAlignment="1">
      <alignment horizontal="right" vertical="center"/>
    </xf>
    <xf numFmtId="0" fontId="12" fillId="69" borderId="1" xfId="1050" applyFont="1" applyFill="1" applyBorder="1" applyAlignment="1">
      <alignment horizontal="center" vertical="center" textRotation="90" wrapText="1"/>
    </xf>
    <xf numFmtId="0" fontId="12" fillId="69" borderId="21" xfId="1050" applyFont="1" applyFill="1" applyBorder="1" applyAlignment="1">
      <alignment horizontal="center" vertical="center"/>
    </xf>
    <xf numFmtId="0" fontId="12" fillId="69" borderId="22" xfId="1050" applyFont="1" applyFill="1" applyBorder="1" applyAlignment="1">
      <alignment horizontal="center" vertical="center"/>
    </xf>
    <xf numFmtId="0" fontId="12" fillId="69" borderId="23" xfId="1050" applyFont="1" applyFill="1" applyBorder="1" applyAlignment="1">
      <alignment horizontal="center" vertical="center"/>
    </xf>
    <xf numFmtId="0" fontId="12" fillId="69" borderId="0" xfId="1050" applyFont="1" applyFill="1" applyBorder="1" applyAlignment="1">
      <alignment horizontal="center" vertical="center"/>
    </xf>
    <xf numFmtId="0" fontId="12" fillId="69" borderId="24" xfId="1050" applyFont="1" applyFill="1" applyBorder="1" applyAlignment="1">
      <alignment horizontal="center" vertical="center"/>
    </xf>
    <xf numFmtId="0" fontId="12" fillId="69" borderId="25" xfId="1050" applyFont="1" applyFill="1" applyBorder="1" applyAlignment="1">
      <alignment horizontal="center" vertical="center"/>
    </xf>
    <xf numFmtId="0" fontId="12" fillId="69" borderId="26" xfId="1050" applyFont="1" applyFill="1" applyBorder="1" applyAlignment="1">
      <alignment horizontal="center" vertical="center"/>
    </xf>
    <xf numFmtId="0" fontId="12" fillId="69" borderId="27" xfId="1050" applyFont="1" applyFill="1" applyBorder="1" applyAlignment="1">
      <alignment horizontal="center" vertical="center"/>
    </xf>
    <xf numFmtId="0" fontId="12" fillId="69" borderId="29" xfId="1050" applyFont="1" applyFill="1" applyBorder="1" applyAlignment="1">
      <alignment horizontal="center" vertical="distributed"/>
    </xf>
    <xf numFmtId="0" fontId="126" fillId="70" borderId="53" xfId="36" applyFont="1" applyFill="1" applyBorder="1" applyAlignment="1" applyProtection="1">
      <alignment horizontal="center" vertical="center" wrapText="1"/>
      <protection locked="0"/>
    </xf>
    <xf numFmtId="0" fontId="126" fillId="70" borderId="44" xfId="36" applyFont="1" applyFill="1" applyBorder="1" applyAlignment="1" applyProtection="1">
      <alignment horizontal="center" vertical="center" wrapText="1"/>
      <protection locked="0"/>
    </xf>
    <xf numFmtId="0" fontId="126" fillId="70" borderId="45" xfId="36" applyFont="1" applyFill="1" applyBorder="1" applyAlignment="1" applyProtection="1">
      <alignment horizontal="center" vertical="center" wrapText="1"/>
      <protection locked="0"/>
    </xf>
    <xf numFmtId="0" fontId="12" fillId="0" borderId="0" xfId="50" applyFont="1" applyFill="1" applyAlignment="1">
      <alignment horizontal="center"/>
    </xf>
    <xf numFmtId="0" fontId="127" fillId="0" borderId="0" xfId="1050" applyFont="1" applyFill="1" applyAlignment="1">
      <alignment horizontal="center" vertical="center"/>
    </xf>
    <xf numFmtId="1" fontId="12" fillId="69" borderId="1" xfId="1050" applyNumberFormat="1" applyFont="1" applyFill="1" applyBorder="1" applyAlignment="1">
      <alignment horizontal="center" vertical="center" textRotation="90"/>
    </xf>
    <xf numFmtId="0" fontId="12" fillId="69" borderId="1" xfId="1050" applyFont="1" applyFill="1" applyBorder="1" applyAlignment="1">
      <alignment horizontal="center"/>
    </xf>
    <xf numFmtId="0" fontId="12" fillId="69" borderId="1" xfId="1050" applyFont="1" applyFill="1" applyBorder="1" applyAlignment="1">
      <alignment horizontal="center" vertical="center" textRotation="90"/>
    </xf>
    <xf numFmtId="0" fontId="0" fillId="69" borderId="20" xfId="1050" applyFont="1" applyFill="1" applyBorder="1" applyAlignment="1">
      <alignment horizontal="center" vertical="center"/>
    </xf>
  </cellXfs>
  <cellStyles count="1616">
    <cellStyle name="1. izcēlums" xfId="107" xr:uid="{00000000-0005-0000-0000-000000000000}"/>
    <cellStyle name="1. izcēlums 2" xfId="108" xr:uid="{00000000-0005-0000-0000-000001000000}"/>
    <cellStyle name="2. izcēlums" xfId="109" xr:uid="{00000000-0005-0000-0000-000002000000}"/>
    <cellStyle name="2. izcēlums 2" xfId="110" xr:uid="{00000000-0005-0000-0000-000003000000}"/>
    <cellStyle name="2. izcēlums_1-6" xfId="111" xr:uid="{00000000-0005-0000-0000-000004000000}"/>
    <cellStyle name="20 % – Zvýraznění1" xfId="320" xr:uid="{00000000-0005-0000-0000-000005000000}"/>
    <cellStyle name="20 % – Zvýraznění2" xfId="321" xr:uid="{00000000-0005-0000-0000-000006000000}"/>
    <cellStyle name="20 % – Zvýraznění3" xfId="322" xr:uid="{00000000-0005-0000-0000-000007000000}"/>
    <cellStyle name="20 % – Zvýraznění4" xfId="323" xr:uid="{00000000-0005-0000-0000-000008000000}"/>
    <cellStyle name="20 % – Zvýraznění5" xfId="324" xr:uid="{00000000-0005-0000-0000-000009000000}"/>
    <cellStyle name="20 % – Zvýraznění6" xfId="325" xr:uid="{00000000-0005-0000-0000-00000A000000}"/>
    <cellStyle name="20% - 1. jelölőszín" xfId="326" xr:uid="{00000000-0005-0000-0000-00000B000000}"/>
    <cellStyle name="20% - 2. jelölőszín" xfId="327" xr:uid="{00000000-0005-0000-0000-00000C000000}"/>
    <cellStyle name="20% - 3. jelölőszín" xfId="328" xr:uid="{00000000-0005-0000-0000-00000D000000}"/>
    <cellStyle name="20% - 4. jelölőszín" xfId="329" xr:uid="{00000000-0005-0000-0000-00000E000000}"/>
    <cellStyle name="20% - 5. jelölőszín" xfId="330" xr:uid="{00000000-0005-0000-0000-00000F000000}"/>
    <cellStyle name="20% - 6. jelölőszín" xfId="331" xr:uid="{00000000-0005-0000-0000-000010000000}"/>
    <cellStyle name="20% - Accent1 2" xfId="332" xr:uid="{00000000-0005-0000-0000-000011000000}"/>
    <cellStyle name="20% - Accent1 2 2" xfId="333" xr:uid="{00000000-0005-0000-0000-000012000000}"/>
    <cellStyle name="20% - Accent1 2 3" xfId="334" xr:uid="{00000000-0005-0000-0000-000013000000}"/>
    <cellStyle name="20% - Accent1 3" xfId="335" xr:uid="{00000000-0005-0000-0000-000014000000}"/>
    <cellStyle name="20% - Accent1 4" xfId="336" xr:uid="{00000000-0005-0000-0000-000015000000}"/>
    <cellStyle name="20% - Accent2 2" xfId="337" xr:uid="{00000000-0005-0000-0000-000016000000}"/>
    <cellStyle name="20% - Accent2 2 2" xfId="338" xr:uid="{00000000-0005-0000-0000-000017000000}"/>
    <cellStyle name="20% - Accent2 2 3" xfId="339" xr:uid="{00000000-0005-0000-0000-000018000000}"/>
    <cellStyle name="20% - Accent2 3" xfId="340" xr:uid="{00000000-0005-0000-0000-000019000000}"/>
    <cellStyle name="20% - Accent2 4" xfId="341" xr:uid="{00000000-0005-0000-0000-00001A000000}"/>
    <cellStyle name="20% - Accent3 2" xfId="342" xr:uid="{00000000-0005-0000-0000-00001B000000}"/>
    <cellStyle name="20% - Accent3 2 2" xfId="343" xr:uid="{00000000-0005-0000-0000-00001C000000}"/>
    <cellStyle name="20% - Accent3 2 2 2" xfId="344" xr:uid="{00000000-0005-0000-0000-00001D000000}"/>
    <cellStyle name="20% - Accent3 2 3" xfId="345" xr:uid="{00000000-0005-0000-0000-00001E000000}"/>
    <cellStyle name="20% - Accent3 2 4" xfId="346" xr:uid="{00000000-0005-0000-0000-00001F000000}"/>
    <cellStyle name="20% - Accent3 3" xfId="347" xr:uid="{00000000-0005-0000-0000-000020000000}"/>
    <cellStyle name="20% - Accent3 4" xfId="348" xr:uid="{00000000-0005-0000-0000-000021000000}"/>
    <cellStyle name="20% - Accent3 5" xfId="349" xr:uid="{00000000-0005-0000-0000-000022000000}"/>
    <cellStyle name="20% - Accent3 6" xfId="350" xr:uid="{00000000-0005-0000-0000-000023000000}"/>
    <cellStyle name="20% - Accent3 7" xfId="351" xr:uid="{00000000-0005-0000-0000-000024000000}"/>
    <cellStyle name="20% - Accent4 2" xfId="352" xr:uid="{00000000-0005-0000-0000-000025000000}"/>
    <cellStyle name="20% - Accent4 2 2" xfId="353" xr:uid="{00000000-0005-0000-0000-000026000000}"/>
    <cellStyle name="20% - Accent4 2 3" xfId="354" xr:uid="{00000000-0005-0000-0000-000027000000}"/>
    <cellStyle name="20% - Accent4 3" xfId="355" xr:uid="{00000000-0005-0000-0000-000028000000}"/>
    <cellStyle name="20% - Accent4 4" xfId="356" xr:uid="{00000000-0005-0000-0000-000029000000}"/>
    <cellStyle name="20% - Accent5 2" xfId="357" xr:uid="{00000000-0005-0000-0000-00002A000000}"/>
    <cellStyle name="20% - Accent5 2 2" xfId="358" xr:uid="{00000000-0005-0000-0000-00002B000000}"/>
    <cellStyle name="20% - Accent5 3" xfId="359" xr:uid="{00000000-0005-0000-0000-00002C000000}"/>
    <cellStyle name="20% - Accent6 2" xfId="360" xr:uid="{00000000-0005-0000-0000-00002D000000}"/>
    <cellStyle name="20% - Accent6 2 2" xfId="361" xr:uid="{00000000-0005-0000-0000-00002E000000}"/>
    <cellStyle name="20% - Accent6 2 3" xfId="362" xr:uid="{00000000-0005-0000-0000-00002F000000}"/>
    <cellStyle name="20% - Accent6 3" xfId="363" xr:uid="{00000000-0005-0000-0000-000030000000}"/>
    <cellStyle name="20% - Accent6 4" xfId="364" xr:uid="{00000000-0005-0000-0000-000031000000}"/>
    <cellStyle name="20% - Izcēlums1" xfId="59" xr:uid="{00000000-0005-0000-0000-000032000000}"/>
    <cellStyle name="20% - Izcēlums1 2" xfId="365" xr:uid="{00000000-0005-0000-0000-000033000000}"/>
    <cellStyle name="20% - Izcēlums1 3" xfId="366" xr:uid="{00000000-0005-0000-0000-000034000000}"/>
    <cellStyle name="20% - Izcēlums2" xfId="60" xr:uid="{00000000-0005-0000-0000-000035000000}"/>
    <cellStyle name="20% - Izcēlums2 2" xfId="367" xr:uid="{00000000-0005-0000-0000-000036000000}"/>
    <cellStyle name="20% - Izcēlums2 3" xfId="368" xr:uid="{00000000-0005-0000-0000-000037000000}"/>
    <cellStyle name="20% - Izcēlums3" xfId="61" xr:uid="{00000000-0005-0000-0000-000038000000}"/>
    <cellStyle name="20% - Izcēlums3 2" xfId="369" xr:uid="{00000000-0005-0000-0000-000039000000}"/>
    <cellStyle name="20% - Izcēlums3 3" xfId="370" xr:uid="{00000000-0005-0000-0000-00003A000000}"/>
    <cellStyle name="20% - Izcēlums4" xfId="62" xr:uid="{00000000-0005-0000-0000-00003B000000}"/>
    <cellStyle name="20% - Izcēlums4 2" xfId="371" xr:uid="{00000000-0005-0000-0000-00003C000000}"/>
    <cellStyle name="20% - Izcēlums4 3" xfId="372" xr:uid="{00000000-0005-0000-0000-00003D000000}"/>
    <cellStyle name="20% - Izcēlums5" xfId="63" xr:uid="{00000000-0005-0000-0000-00003E000000}"/>
    <cellStyle name="20% - Izcēlums5 2" xfId="373" xr:uid="{00000000-0005-0000-0000-00003F000000}"/>
    <cellStyle name="20% - Izcēlums5 3" xfId="374" xr:uid="{00000000-0005-0000-0000-000040000000}"/>
    <cellStyle name="20% - Izcēlums6" xfId="64" xr:uid="{00000000-0005-0000-0000-000041000000}"/>
    <cellStyle name="20% - Izcēlums6 2" xfId="375" xr:uid="{00000000-0005-0000-0000-000042000000}"/>
    <cellStyle name="20% - Izcēlums6 3" xfId="376" xr:uid="{00000000-0005-0000-0000-000043000000}"/>
    <cellStyle name="20% - Акцент1" xfId="112" xr:uid="{00000000-0005-0000-0000-000044000000}"/>
    <cellStyle name="20% - Акцент2" xfId="113" xr:uid="{00000000-0005-0000-0000-000045000000}"/>
    <cellStyle name="20% - Акцент3" xfId="114" xr:uid="{00000000-0005-0000-0000-000046000000}"/>
    <cellStyle name="20% - Акцент4" xfId="115" xr:uid="{00000000-0005-0000-0000-000047000000}"/>
    <cellStyle name="20% - Акцент5" xfId="116" xr:uid="{00000000-0005-0000-0000-000048000000}"/>
    <cellStyle name="20% - Акцент6" xfId="117" xr:uid="{00000000-0005-0000-0000-000049000000}"/>
    <cellStyle name="20% no 1. izcēluma" xfId="118" xr:uid="{00000000-0005-0000-0000-00004A000000}"/>
    <cellStyle name="20% no 1. izcēluma 2" xfId="119" xr:uid="{00000000-0005-0000-0000-00004B000000}"/>
    <cellStyle name="20% no 2. izcēluma" xfId="120" xr:uid="{00000000-0005-0000-0000-00004C000000}"/>
    <cellStyle name="20% no 2. izcēluma 2" xfId="121" xr:uid="{00000000-0005-0000-0000-00004D000000}"/>
    <cellStyle name="20% no 3. izcēluma" xfId="122" xr:uid="{00000000-0005-0000-0000-00004E000000}"/>
    <cellStyle name="20% no 3. izcēluma 2" xfId="123" xr:uid="{00000000-0005-0000-0000-00004F000000}"/>
    <cellStyle name="20% no 4. izcēluma" xfId="124" xr:uid="{00000000-0005-0000-0000-000050000000}"/>
    <cellStyle name="20% no 4. izcēluma 2" xfId="125" xr:uid="{00000000-0005-0000-0000-000051000000}"/>
    <cellStyle name="20% no 5. izcēluma" xfId="126" xr:uid="{00000000-0005-0000-0000-000052000000}"/>
    <cellStyle name="20% no 6. izcēluma" xfId="127" xr:uid="{00000000-0005-0000-0000-000053000000}"/>
    <cellStyle name="3. izcēlums " xfId="128" xr:uid="{00000000-0005-0000-0000-000054000000}"/>
    <cellStyle name="3. izcēlums  2" xfId="129" xr:uid="{00000000-0005-0000-0000-000055000000}"/>
    <cellStyle name="4. izcēlums" xfId="130" xr:uid="{00000000-0005-0000-0000-000056000000}"/>
    <cellStyle name="4. izcēlums 2" xfId="131" xr:uid="{00000000-0005-0000-0000-000057000000}"/>
    <cellStyle name="40 % – Zvýraznění1" xfId="377" xr:uid="{00000000-0005-0000-0000-000058000000}"/>
    <cellStyle name="40 % – Zvýraznění2" xfId="378" xr:uid="{00000000-0005-0000-0000-000059000000}"/>
    <cellStyle name="40 % – Zvýraznění3" xfId="379" xr:uid="{00000000-0005-0000-0000-00005A000000}"/>
    <cellStyle name="40 % – Zvýraznění4" xfId="380" xr:uid="{00000000-0005-0000-0000-00005B000000}"/>
    <cellStyle name="40 % – Zvýraznění5" xfId="381" xr:uid="{00000000-0005-0000-0000-00005C000000}"/>
    <cellStyle name="40 % – Zvýraznění6" xfId="382" xr:uid="{00000000-0005-0000-0000-00005D000000}"/>
    <cellStyle name="40% - 1. jelölőszín" xfId="383" xr:uid="{00000000-0005-0000-0000-00005E000000}"/>
    <cellStyle name="40% - 2. jelölőszín" xfId="384" xr:uid="{00000000-0005-0000-0000-00005F000000}"/>
    <cellStyle name="40% - 3. jelölőszín" xfId="385" xr:uid="{00000000-0005-0000-0000-000060000000}"/>
    <cellStyle name="40% - 4. jelölőszín" xfId="386" xr:uid="{00000000-0005-0000-0000-000061000000}"/>
    <cellStyle name="40% - 5. jelölőszín" xfId="387" xr:uid="{00000000-0005-0000-0000-000062000000}"/>
    <cellStyle name="40% - 6. jelölőszín" xfId="388" xr:uid="{00000000-0005-0000-0000-000063000000}"/>
    <cellStyle name="40% - Accent1 2" xfId="389" xr:uid="{00000000-0005-0000-0000-000064000000}"/>
    <cellStyle name="40% - Accent1 2 2" xfId="390" xr:uid="{00000000-0005-0000-0000-000065000000}"/>
    <cellStyle name="40% - Accent1 2 3" xfId="391" xr:uid="{00000000-0005-0000-0000-000066000000}"/>
    <cellStyle name="40% - Accent1 3" xfId="392" xr:uid="{00000000-0005-0000-0000-000067000000}"/>
    <cellStyle name="40% - Accent1 4" xfId="393" xr:uid="{00000000-0005-0000-0000-000068000000}"/>
    <cellStyle name="40% - Accent2 2" xfId="394" xr:uid="{00000000-0005-0000-0000-000069000000}"/>
    <cellStyle name="40% - Accent2 2 2" xfId="395" xr:uid="{00000000-0005-0000-0000-00006A000000}"/>
    <cellStyle name="40% - Accent2 3" xfId="396" xr:uid="{00000000-0005-0000-0000-00006B000000}"/>
    <cellStyle name="40% - Accent3 2" xfId="397" xr:uid="{00000000-0005-0000-0000-00006C000000}"/>
    <cellStyle name="40% - Accent3 2 2" xfId="398" xr:uid="{00000000-0005-0000-0000-00006D000000}"/>
    <cellStyle name="40% - Accent3 2 3" xfId="399" xr:uid="{00000000-0005-0000-0000-00006E000000}"/>
    <cellStyle name="40% - Accent3 3" xfId="400" xr:uid="{00000000-0005-0000-0000-00006F000000}"/>
    <cellStyle name="40% - Accent3 4" xfId="401" xr:uid="{00000000-0005-0000-0000-000070000000}"/>
    <cellStyle name="40% - Accent4 2" xfId="402" xr:uid="{00000000-0005-0000-0000-000071000000}"/>
    <cellStyle name="40% - Accent4 2 2" xfId="403" xr:uid="{00000000-0005-0000-0000-000072000000}"/>
    <cellStyle name="40% - Accent4 2 3" xfId="404" xr:uid="{00000000-0005-0000-0000-000073000000}"/>
    <cellStyle name="40% - Accent4 3" xfId="405" xr:uid="{00000000-0005-0000-0000-000074000000}"/>
    <cellStyle name="40% - Accent4 4" xfId="406" xr:uid="{00000000-0005-0000-0000-000075000000}"/>
    <cellStyle name="40% - Accent5 2" xfId="407" xr:uid="{00000000-0005-0000-0000-000076000000}"/>
    <cellStyle name="40% - Accent5 2 2" xfId="408" xr:uid="{00000000-0005-0000-0000-000077000000}"/>
    <cellStyle name="40% - Accent5 2 3" xfId="409" xr:uid="{00000000-0005-0000-0000-000078000000}"/>
    <cellStyle name="40% - Accent5 3" xfId="410" xr:uid="{00000000-0005-0000-0000-000079000000}"/>
    <cellStyle name="40% - Accent5 4" xfId="411" xr:uid="{00000000-0005-0000-0000-00007A000000}"/>
    <cellStyle name="40% - Accent6 2" xfId="412" xr:uid="{00000000-0005-0000-0000-00007B000000}"/>
    <cellStyle name="40% - Accent6 2 2" xfId="413" xr:uid="{00000000-0005-0000-0000-00007C000000}"/>
    <cellStyle name="40% - Accent6 2 3" xfId="414" xr:uid="{00000000-0005-0000-0000-00007D000000}"/>
    <cellStyle name="40% - Accent6 3" xfId="415" xr:uid="{00000000-0005-0000-0000-00007E000000}"/>
    <cellStyle name="40% - Accent6 4" xfId="416" xr:uid="{00000000-0005-0000-0000-00007F000000}"/>
    <cellStyle name="40% - Izcēlums1" xfId="65" xr:uid="{00000000-0005-0000-0000-000080000000}"/>
    <cellStyle name="40% - Izcēlums1 2" xfId="417" xr:uid="{00000000-0005-0000-0000-000081000000}"/>
    <cellStyle name="40% - Izcēlums1 3" xfId="418" xr:uid="{00000000-0005-0000-0000-000082000000}"/>
    <cellStyle name="40% - Izcēlums2" xfId="66" xr:uid="{00000000-0005-0000-0000-000083000000}"/>
    <cellStyle name="40% - Izcēlums2 2" xfId="419" xr:uid="{00000000-0005-0000-0000-000084000000}"/>
    <cellStyle name="40% - Izcēlums2 3" xfId="420" xr:uid="{00000000-0005-0000-0000-000085000000}"/>
    <cellStyle name="40% - Izcēlums3" xfId="67" xr:uid="{00000000-0005-0000-0000-000086000000}"/>
    <cellStyle name="40% - Izcēlums3 2" xfId="421" xr:uid="{00000000-0005-0000-0000-000087000000}"/>
    <cellStyle name="40% - Izcēlums3 3" xfId="422" xr:uid="{00000000-0005-0000-0000-000088000000}"/>
    <cellStyle name="40% - Izcēlums4" xfId="68" xr:uid="{00000000-0005-0000-0000-000089000000}"/>
    <cellStyle name="40% - Izcēlums4 2" xfId="423" xr:uid="{00000000-0005-0000-0000-00008A000000}"/>
    <cellStyle name="40% - Izcēlums4 3" xfId="424" xr:uid="{00000000-0005-0000-0000-00008B000000}"/>
    <cellStyle name="40% - Izcēlums5" xfId="69" xr:uid="{00000000-0005-0000-0000-00008C000000}"/>
    <cellStyle name="40% - Izcēlums5 2" xfId="425" xr:uid="{00000000-0005-0000-0000-00008D000000}"/>
    <cellStyle name="40% - Izcēlums5 3" xfId="426" xr:uid="{00000000-0005-0000-0000-00008E000000}"/>
    <cellStyle name="40% - Izcēlums6" xfId="70" xr:uid="{00000000-0005-0000-0000-00008F000000}"/>
    <cellStyle name="40% - Izcēlums6 2" xfId="427" xr:uid="{00000000-0005-0000-0000-000090000000}"/>
    <cellStyle name="40% - Izcēlums6 3" xfId="428" xr:uid="{00000000-0005-0000-0000-000091000000}"/>
    <cellStyle name="40% - Акцент1" xfId="132" xr:uid="{00000000-0005-0000-0000-000092000000}"/>
    <cellStyle name="40% - Акцент2" xfId="133" xr:uid="{00000000-0005-0000-0000-000093000000}"/>
    <cellStyle name="40% - Акцент3" xfId="134" xr:uid="{00000000-0005-0000-0000-000094000000}"/>
    <cellStyle name="40% - Акцент4" xfId="135" xr:uid="{00000000-0005-0000-0000-000095000000}"/>
    <cellStyle name="40% - Акцент5" xfId="136" xr:uid="{00000000-0005-0000-0000-000096000000}"/>
    <cellStyle name="40% - Акцент6" xfId="137" xr:uid="{00000000-0005-0000-0000-000097000000}"/>
    <cellStyle name="40% no 1. izcēluma" xfId="138" xr:uid="{00000000-0005-0000-0000-000098000000}"/>
    <cellStyle name="40% no 1. izcēluma 2" xfId="139" xr:uid="{00000000-0005-0000-0000-000099000000}"/>
    <cellStyle name="40% no 2. izcēluma" xfId="140" xr:uid="{00000000-0005-0000-0000-00009A000000}"/>
    <cellStyle name="40% no 3. izcēluma" xfId="141" xr:uid="{00000000-0005-0000-0000-00009B000000}"/>
    <cellStyle name="40% no 3. izcēluma 2" xfId="142" xr:uid="{00000000-0005-0000-0000-00009C000000}"/>
    <cellStyle name="40% no 4. izcēluma" xfId="143" xr:uid="{00000000-0005-0000-0000-00009D000000}"/>
    <cellStyle name="40% no 4. izcēluma 2" xfId="144" xr:uid="{00000000-0005-0000-0000-00009E000000}"/>
    <cellStyle name="40% no 5. izcēluma" xfId="145" xr:uid="{00000000-0005-0000-0000-00009F000000}"/>
    <cellStyle name="40% no 6. izcēluma" xfId="146" xr:uid="{00000000-0005-0000-0000-0000A0000000}"/>
    <cellStyle name="40% no 6. izcēluma 2" xfId="147" xr:uid="{00000000-0005-0000-0000-0000A1000000}"/>
    <cellStyle name="5. izcēlums" xfId="148" xr:uid="{00000000-0005-0000-0000-0000A2000000}"/>
    <cellStyle name="5. izcēlums 2" xfId="149" xr:uid="{00000000-0005-0000-0000-0000A3000000}"/>
    <cellStyle name="6. izcēlums" xfId="150" xr:uid="{00000000-0005-0000-0000-0000A4000000}"/>
    <cellStyle name="6. izcēlums 2" xfId="151" xr:uid="{00000000-0005-0000-0000-0000A5000000}"/>
    <cellStyle name="6. izcēlums_1-6" xfId="152" xr:uid="{00000000-0005-0000-0000-0000A6000000}"/>
    <cellStyle name="60 % – Zvýraznění1" xfId="429" xr:uid="{00000000-0005-0000-0000-0000A7000000}"/>
    <cellStyle name="60 % – Zvýraznění2" xfId="430" xr:uid="{00000000-0005-0000-0000-0000A8000000}"/>
    <cellStyle name="60 % – Zvýraznění3" xfId="431" xr:uid="{00000000-0005-0000-0000-0000A9000000}"/>
    <cellStyle name="60 % – Zvýraznění4" xfId="432" xr:uid="{00000000-0005-0000-0000-0000AA000000}"/>
    <cellStyle name="60 % – Zvýraznění5" xfId="433" xr:uid="{00000000-0005-0000-0000-0000AB000000}"/>
    <cellStyle name="60 % – Zvýraznění6" xfId="434" xr:uid="{00000000-0005-0000-0000-0000AC000000}"/>
    <cellStyle name="60% - 1. jelölőszín" xfId="435" xr:uid="{00000000-0005-0000-0000-0000AD000000}"/>
    <cellStyle name="60% - 2. jelölőszín" xfId="436" xr:uid="{00000000-0005-0000-0000-0000AE000000}"/>
    <cellStyle name="60% - 3. jelölőszín" xfId="437" xr:uid="{00000000-0005-0000-0000-0000AF000000}"/>
    <cellStyle name="60% - 4. jelölőszín" xfId="438" xr:uid="{00000000-0005-0000-0000-0000B0000000}"/>
    <cellStyle name="60% - 5. jelölőszín" xfId="439" xr:uid="{00000000-0005-0000-0000-0000B1000000}"/>
    <cellStyle name="60% - 6. jelölőszín" xfId="440" xr:uid="{00000000-0005-0000-0000-0000B2000000}"/>
    <cellStyle name="60% - Accent1 2" xfId="441" xr:uid="{00000000-0005-0000-0000-0000B3000000}"/>
    <cellStyle name="60% - Accent1 2 2" xfId="442" xr:uid="{00000000-0005-0000-0000-0000B4000000}"/>
    <cellStyle name="60% - Accent1 2 3" xfId="443" xr:uid="{00000000-0005-0000-0000-0000B5000000}"/>
    <cellStyle name="60% - Accent1 3" xfId="444" xr:uid="{00000000-0005-0000-0000-0000B6000000}"/>
    <cellStyle name="60% - Accent1 4" xfId="445" xr:uid="{00000000-0005-0000-0000-0000B7000000}"/>
    <cellStyle name="60% - Accent1 5" xfId="446" xr:uid="{00000000-0005-0000-0000-0000B8000000}"/>
    <cellStyle name="60% - Accent2 2" xfId="447" xr:uid="{00000000-0005-0000-0000-0000B9000000}"/>
    <cellStyle name="60% - Accent2 2 2" xfId="448" xr:uid="{00000000-0005-0000-0000-0000BA000000}"/>
    <cellStyle name="60% - Accent2 2 3" xfId="449" xr:uid="{00000000-0005-0000-0000-0000BB000000}"/>
    <cellStyle name="60% - Accent2 3" xfId="450" xr:uid="{00000000-0005-0000-0000-0000BC000000}"/>
    <cellStyle name="60% - Accent2 4" xfId="451" xr:uid="{00000000-0005-0000-0000-0000BD000000}"/>
    <cellStyle name="60% - Accent3 2" xfId="452" xr:uid="{00000000-0005-0000-0000-0000BE000000}"/>
    <cellStyle name="60% - Accent3 2 2" xfId="453" xr:uid="{00000000-0005-0000-0000-0000BF000000}"/>
    <cellStyle name="60% - Accent3 2 3" xfId="454" xr:uid="{00000000-0005-0000-0000-0000C0000000}"/>
    <cellStyle name="60% - Accent3 3" xfId="455" xr:uid="{00000000-0005-0000-0000-0000C1000000}"/>
    <cellStyle name="60% - Accent3 4" xfId="456" xr:uid="{00000000-0005-0000-0000-0000C2000000}"/>
    <cellStyle name="60% - Accent4 2" xfId="457" xr:uid="{00000000-0005-0000-0000-0000C3000000}"/>
    <cellStyle name="60% - Accent4 2 2" xfId="458" xr:uid="{00000000-0005-0000-0000-0000C4000000}"/>
    <cellStyle name="60% - Accent4 2 3" xfId="459" xr:uid="{00000000-0005-0000-0000-0000C5000000}"/>
    <cellStyle name="60% - Accent4 3" xfId="460" xr:uid="{00000000-0005-0000-0000-0000C6000000}"/>
    <cellStyle name="60% - Accent4 4" xfId="461" xr:uid="{00000000-0005-0000-0000-0000C7000000}"/>
    <cellStyle name="60% - Accent5 2" xfId="462" xr:uid="{00000000-0005-0000-0000-0000C8000000}"/>
    <cellStyle name="60% - Accent5 2 2" xfId="463" xr:uid="{00000000-0005-0000-0000-0000C9000000}"/>
    <cellStyle name="60% - Accent5 2 3" xfId="464" xr:uid="{00000000-0005-0000-0000-0000CA000000}"/>
    <cellStyle name="60% - Accent5 3" xfId="465" xr:uid="{00000000-0005-0000-0000-0000CB000000}"/>
    <cellStyle name="60% - Accent5 4" xfId="466" xr:uid="{00000000-0005-0000-0000-0000CC000000}"/>
    <cellStyle name="60% - Accent6 2" xfId="467" xr:uid="{00000000-0005-0000-0000-0000CD000000}"/>
    <cellStyle name="60% - Accent6 2 2" xfId="468" xr:uid="{00000000-0005-0000-0000-0000CE000000}"/>
    <cellStyle name="60% - Accent6 2 3" xfId="469" xr:uid="{00000000-0005-0000-0000-0000CF000000}"/>
    <cellStyle name="60% - Accent6 3" xfId="470" xr:uid="{00000000-0005-0000-0000-0000D0000000}"/>
    <cellStyle name="60% - Accent6 4" xfId="471" xr:uid="{00000000-0005-0000-0000-0000D1000000}"/>
    <cellStyle name="60% - Izcēlums1" xfId="71" xr:uid="{00000000-0005-0000-0000-0000D2000000}"/>
    <cellStyle name="60% - Izcēlums1 2" xfId="472" xr:uid="{00000000-0005-0000-0000-0000D3000000}"/>
    <cellStyle name="60% - Izcēlums1 3" xfId="473" xr:uid="{00000000-0005-0000-0000-0000D4000000}"/>
    <cellStyle name="60% - Izcēlums2" xfId="72" xr:uid="{00000000-0005-0000-0000-0000D5000000}"/>
    <cellStyle name="60% - Izcēlums2 2" xfId="474" xr:uid="{00000000-0005-0000-0000-0000D6000000}"/>
    <cellStyle name="60% - Izcēlums2 3" xfId="475" xr:uid="{00000000-0005-0000-0000-0000D7000000}"/>
    <cellStyle name="60% - Izcēlums3" xfId="73" xr:uid="{00000000-0005-0000-0000-0000D8000000}"/>
    <cellStyle name="60% - Izcēlums3 2" xfId="476" xr:uid="{00000000-0005-0000-0000-0000D9000000}"/>
    <cellStyle name="60% - Izcēlums3 3" xfId="477" xr:uid="{00000000-0005-0000-0000-0000DA000000}"/>
    <cellStyle name="60% - Izcēlums4" xfId="74" xr:uid="{00000000-0005-0000-0000-0000DB000000}"/>
    <cellStyle name="60% - Izcēlums4 2" xfId="478" xr:uid="{00000000-0005-0000-0000-0000DC000000}"/>
    <cellStyle name="60% - Izcēlums4 3" xfId="479" xr:uid="{00000000-0005-0000-0000-0000DD000000}"/>
    <cellStyle name="60% - Izcēlums5" xfId="75" xr:uid="{00000000-0005-0000-0000-0000DE000000}"/>
    <cellStyle name="60% - Izcēlums5 2" xfId="480" xr:uid="{00000000-0005-0000-0000-0000DF000000}"/>
    <cellStyle name="60% - Izcēlums5 3" xfId="481" xr:uid="{00000000-0005-0000-0000-0000E0000000}"/>
    <cellStyle name="60% - Izcēlums6" xfId="76" xr:uid="{00000000-0005-0000-0000-0000E1000000}"/>
    <cellStyle name="60% - Izcēlums6 2" xfId="482" xr:uid="{00000000-0005-0000-0000-0000E2000000}"/>
    <cellStyle name="60% - Izcēlums6 3" xfId="483" xr:uid="{00000000-0005-0000-0000-0000E3000000}"/>
    <cellStyle name="60% - Акцент1" xfId="153" xr:uid="{00000000-0005-0000-0000-0000E4000000}"/>
    <cellStyle name="60% - Акцент2" xfId="154" xr:uid="{00000000-0005-0000-0000-0000E5000000}"/>
    <cellStyle name="60% - Акцент3" xfId="155" xr:uid="{00000000-0005-0000-0000-0000E6000000}"/>
    <cellStyle name="60% - Акцент4" xfId="156" xr:uid="{00000000-0005-0000-0000-0000E7000000}"/>
    <cellStyle name="60% - Акцент5" xfId="157" xr:uid="{00000000-0005-0000-0000-0000E8000000}"/>
    <cellStyle name="60% - Акцент6" xfId="158" xr:uid="{00000000-0005-0000-0000-0000E9000000}"/>
    <cellStyle name="60% no 1. izcēluma" xfId="159" xr:uid="{00000000-0005-0000-0000-0000EA000000}"/>
    <cellStyle name="60% no 1. izcēluma 2" xfId="160" xr:uid="{00000000-0005-0000-0000-0000EB000000}"/>
    <cellStyle name="60% no 2. izcēluma" xfId="161" xr:uid="{00000000-0005-0000-0000-0000EC000000}"/>
    <cellStyle name="60% no 3. izcēluma" xfId="162" xr:uid="{00000000-0005-0000-0000-0000ED000000}"/>
    <cellStyle name="60% no 3. izcēluma 2" xfId="163" xr:uid="{00000000-0005-0000-0000-0000EE000000}"/>
    <cellStyle name="60% no 4. izcēluma" xfId="164" xr:uid="{00000000-0005-0000-0000-0000EF000000}"/>
    <cellStyle name="60% no 4. izcēluma 2" xfId="165" xr:uid="{00000000-0005-0000-0000-0000F0000000}"/>
    <cellStyle name="60% no 5. izcēluma" xfId="166" xr:uid="{00000000-0005-0000-0000-0000F1000000}"/>
    <cellStyle name="60% no 6. izcēluma" xfId="167" xr:uid="{00000000-0005-0000-0000-0000F2000000}"/>
    <cellStyle name="60% no 6. izcēluma 2" xfId="168" xr:uid="{00000000-0005-0000-0000-0000F3000000}"/>
    <cellStyle name="Äåķåęķūé [0]_laroux" xfId="169" xr:uid="{00000000-0005-0000-0000-0000F4000000}"/>
    <cellStyle name="Äåķåęķūé_laroux" xfId="170" xr:uid="{00000000-0005-0000-0000-0000F5000000}"/>
    <cellStyle name="Accent1 2" xfId="484" xr:uid="{00000000-0005-0000-0000-0000F6000000}"/>
    <cellStyle name="Accent1 2 2" xfId="485" xr:uid="{00000000-0005-0000-0000-0000F7000000}"/>
    <cellStyle name="Accent1 2 2 2" xfId="486" xr:uid="{00000000-0005-0000-0000-0000F8000000}"/>
    <cellStyle name="Accent1 2 3" xfId="487" xr:uid="{00000000-0005-0000-0000-0000F9000000}"/>
    <cellStyle name="Accent1 3" xfId="488" xr:uid="{00000000-0005-0000-0000-0000FA000000}"/>
    <cellStyle name="Accent1 4" xfId="489" xr:uid="{00000000-0005-0000-0000-0000FB000000}"/>
    <cellStyle name="Accent2 2" xfId="490" xr:uid="{00000000-0005-0000-0000-0000FC000000}"/>
    <cellStyle name="Accent2 2 2" xfId="491" xr:uid="{00000000-0005-0000-0000-0000FD000000}"/>
    <cellStyle name="Accent2 2 2 2" xfId="492" xr:uid="{00000000-0005-0000-0000-0000FE000000}"/>
    <cellStyle name="Accent2 2 3" xfId="493" xr:uid="{00000000-0005-0000-0000-0000FF000000}"/>
    <cellStyle name="Accent2 3" xfId="494" xr:uid="{00000000-0005-0000-0000-000000010000}"/>
    <cellStyle name="Accent2 4" xfId="495" xr:uid="{00000000-0005-0000-0000-000001010000}"/>
    <cellStyle name="Accent3 2" xfId="496" xr:uid="{00000000-0005-0000-0000-000002010000}"/>
    <cellStyle name="Accent3 2 2" xfId="497" xr:uid="{00000000-0005-0000-0000-000003010000}"/>
    <cellStyle name="Accent3 2 2 2" xfId="498" xr:uid="{00000000-0005-0000-0000-000004010000}"/>
    <cellStyle name="Accent3 2 3" xfId="499" xr:uid="{00000000-0005-0000-0000-000005010000}"/>
    <cellStyle name="Accent3 3" xfId="500" xr:uid="{00000000-0005-0000-0000-000006010000}"/>
    <cellStyle name="Accent3 4" xfId="501" xr:uid="{00000000-0005-0000-0000-000007010000}"/>
    <cellStyle name="Accent4 2" xfId="502" xr:uid="{00000000-0005-0000-0000-000008010000}"/>
    <cellStyle name="Accent4 2 2" xfId="503" xr:uid="{00000000-0005-0000-0000-000009010000}"/>
    <cellStyle name="Accent4 2 3" xfId="504" xr:uid="{00000000-0005-0000-0000-00000A010000}"/>
    <cellStyle name="Accent4 3" xfId="505" xr:uid="{00000000-0005-0000-0000-00000B010000}"/>
    <cellStyle name="Accent4 4" xfId="506" xr:uid="{00000000-0005-0000-0000-00000C010000}"/>
    <cellStyle name="Accent5 2" xfId="507" xr:uid="{00000000-0005-0000-0000-00000D010000}"/>
    <cellStyle name="Accent5 2 2" xfId="508" xr:uid="{00000000-0005-0000-0000-00000E010000}"/>
    <cellStyle name="Accent5 3" xfId="509" xr:uid="{00000000-0005-0000-0000-00000F010000}"/>
    <cellStyle name="Accent6 2" xfId="510" xr:uid="{00000000-0005-0000-0000-000010010000}"/>
    <cellStyle name="Accent6 2 2" xfId="511" xr:uid="{00000000-0005-0000-0000-000011010000}"/>
    <cellStyle name="Accent6 2 3" xfId="512" xr:uid="{00000000-0005-0000-0000-000012010000}"/>
    <cellStyle name="Accent6 3" xfId="513" xr:uid="{00000000-0005-0000-0000-000013010000}"/>
    <cellStyle name="Accent6 4" xfId="514" xr:uid="{00000000-0005-0000-0000-000014010000}"/>
    <cellStyle name="Aprēķināšana" xfId="77" xr:uid="{00000000-0005-0000-0000-000015010000}"/>
    <cellStyle name="Aprēķināšana 2" xfId="171" xr:uid="{00000000-0005-0000-0000-000016010000}"/>
    <cellStyle name="Aprēķināšana 3" xfId="515" xr:uid="{00000000-0005-0000-0000-000017010000}"/>
    <cellStyle name="Aprēķināšana 4" xfId="516" xr:uid="{00000000-0005-0000-0000-000018010000}"/>
    <cellStyle name="Aprēķināšana_1-7" xfId="172" xr:uid="{00000000-0005-0000-0000-000019010000}"/>
    <cellStyle name="Atdalītāji 2" xfId="517" xr:uid="{00000000-0005-0000-0000-00001A010000}"/>
    <cellStyle name="Bad 2" xfId="518" xr:uid="{00000000-0005-0000-0000-00001B010000}"/>
    <cellStyle name="Bad 2 2" xfId="519" xr:uid="{00000000-0005-0000-0000-00001C010000}"/>
    <cellStyle name="Bad 2 3" xfId="520" xr:uid="{00000000-0005-0000-0000-00001D010000}"/>
    <cellStyle name="Bad 3" xfId="521" xr:uid="{00000000-0005-0000-0000-00001E010000}"/>
    <cellStyle name="Bad 4" xfId="522" xr:uid="{00000000-0005-0000-0000-00001F010000}"/>
    <cellStyle name="Bad 5" xfId="523" xr:uid="{00000000-0005-0000-0000-000020010000}"/>
    <cellStyle name="Bevitel" xfId="524" xr:uid="{00000000-0005-0000-0000-000021010000}"/>
    <cellStyle name="Brīdinājuma teksts" xfId="78" xr:uid="{00000000-0005-0000-0000-000022010000}"/>
    <cellStyle name="Brīdinājuma teksts 2" xfId="173" xr:uid="{00000000-0005-0000-0000-000023010000}"/>
    <cellStyle name="Brīdinājuma teksts_1-7" xfId="174" xr:uid="{00000000-0005-0000-0000-000024010000}"/>
    <cellStyle name="Calculation 2" xfId="525" xr:uid="{00000000-0005-0000-0000-000025010000}"/>
    <cellStyle name="Calculation 2 2" xfId="526" xr:uid="{00000000-0005-0000-0000-000026010000}"/>
    <cellStyle name="Calculation 2 3" xfId="527" xr:uid="{00000000-0005-0000-0000-000027010000}"/>
    <cellStyle name="Calculation 3" xfId="528" xr:uid="{00000000-0005-0000-0000-000028010000}"/>
    <cellStyle name="Calculation 4" xfId="529" xr:uid="{00000000-0005-0000-0000-000029010000}"/>
    <cellStyle name="Celkem" xfId="530" xr:uid="{00000000-0005-0000-0000-00002A010000}"/>
    <cellStyle name="Check Cell 2" xfId="531" xr:uid="{00000000-0005-0000-0000-00002B010000}"/>
    <cellStyle name="Check Cell 2 2" xfId="532" xr:uid="{00000000-0005-0000-0000-00002C010000}"/>
    <cellStyle name="Check Cell 3" xfId="533" xr:uid="{00000000-0005-0000-0000-00002D010000}"/>
    <cellStyle name="Chybně" xfId="534" xr:uid="{00000000-0005-0000-0000-00002E010000}"/>
    <cellStyle name="Cím" xfId="535" xr:uid="{00000000-0005-0000-0000-00002F010000}"/>
    <cellStyle name="Címsor 1" xfId="536" xr:uid="{00000000-0005-0000-0000-000030010000}"/>
    <cellStyle name="Címsor 2" xfId="537" xr:uid="{00000000-0005-0000-0000-000031010000}"/>
    <cellStyle name="Címsor 3" xfId="538" xr:uid="{00000000-0005-0000-0000-000032010000}"/>
    <cellStyle name="Címsor 4" xfId="539" xr:uid="{00000000-0005-0000-0000-000033010000}"/>
    <cellStyle name="Comma 2" xfId="1" xr:uid="{00000000-0005-0000-0000-000034010000}"/>
    <cellStyle name="Comma 2 10" xfId="1549" xr:uid="{00000000-0005-0000-0000-000035010000}"/>
    <cellStyle name="Comma 2 2" xfId="2" xr:uid="{00000000-0005-0000-0000-000036010000}"/>
    <cellStyle name="Comma 2 2 2" xfId="176" xr:uid="{00000000-0005-0000-0000-000037010000}"/>
    <cellStyle name="Comma 2 2 2 2" xfId="177" xr:uid="{00000000-0005-0000-0000-000038010000}"/>
    <cellStyle name="Comma 2 2 3" xfId="178" xr:uid="{00000000-0005-0000-0000-000039010000}"/>
    <cellStyle name="Comma 2 2 4" xfId="179" xr:uid="{00000000-0005-0000-0000-00003A010000}"/>
    <cellStyle name="Comma 2 2 5" xfId="175" xr:uid="{00000000-0005-0000-0000-00003B010000}"/>
    <cellStyle name="Comma 2 2 6" xfId="1550" xr:uid="{00000000-0005-0000-0000-00003C010000}"/>
    <cellStyle name="Comma 2 3" xfId="3" xr:uid="{00000000-0005-0000-0000-00003D010000}"/>
    <cellStyle name="Comma 2 3 2" xfId="4" xr:uid="{00000000-0005-0000-0000-00003E010000}"/>
    <cellStyle name="Comma 2 3 2 2" xfId="182" xr:uid="{00000000-0005-0000-0000-00003F010000}"/>
    <cellStyle name="Comma 2 3 2 2 2" xfId="183" xr:uid="{00000000-0005-0000-0000-000040010000}"/>
    <cellStyle name="Comma 2 3 2 3" xfId="184" xr:uid="{00000000-0005-0000-0000-000041010000}"/>
    <cellStyle name="Comma 2 3 2 4" xfId="185" xr:uid="{00000000-0005-0000-0000-000042010000}"/>
    <cellStyle name="Comma 2 3 2 5" xfId="181" xr:uid="{00000000-0005-0000-0000-000043010000}"/>
    <cellStyle name="Comma 2 3 2 6" xfId="1552" xr:uid="{00000000-0005-0000-0000-000044010000}"/>
    <cellStyle name="Comma 2 3 3" xfId="186" xr:uid="{00000000-0005-0000-0000-000045010000}"/>
    <cellStyle name="Comma 2 3 3 2" xfId="187" xr:uid="{00000000-0005-0000-0000-000046010000}"/>
    <cellStyle name="Comma 2 3 4" xfId="188" xr:uid="{00000000-0005-0000-0000-000047010000}"/>
    <cellStyle name="Comma 2 3 5" xfId="189" xr:uid="{00000000-0005-0000-0000-000048010000}"/>
    <cellStyle name="Comma 2 3 6" xfId="180" xr:uid="{00000000-0005-0000-0000-000049010000}"/>
    <cellStyle name="Comma 2 3 7" xfId="1551" xr:uid="{00000000-0005-0000-0000-00004A010000}"/>
    <cellStyle name="Comma 2 4" xfId="190" xr:uid="{00000000-0005-0000-0000-00004B010000}"/>
    <cellStyle name="Comma 2 4 2" xfId="191" xr:uid="{00000000-0005-0000-0000-00004C010000}"/>
    <cellStyle name="Comma 2 4 2 2" xfId="540" xr:uid="{00000000-0005-0000-0000-00004D010000}"/>
    <cellStyle name="Comma 2 4 3" xfId="541" xr:uid="{00000000-0005-0000-0000-00004E010000}"/>
    <cellStyle name="Comma 2 5" xfId="192" xr:uid="{00000000-0005-0000-0000-00004F010000}"/>
    <cellStyle name="Comma 2 5 2" xfId="542" xr:uid="{00000000-0005-0000-0000-000050010000}"/>
    <cellStyle name="Comma 2 5 2 2" xfId="543" xr:uid="{00000000-0005-0000-0000-000051010000}"/>
    <cellStyle name="Comma 2 5 2 2 2" xfId="544" xr:uid="{00000000-0005-0000-0000-000052010000}"/>
    <cellStyle name="Comma 2 5 2 3" xfId="545" xr:uid="{00000000-0005-0000-0000-000053010000}"/>
    <cellStyle name="Comma 2 5 3" xfId="546" xr:uid="{00000000-0005-0000-0000-000054010000}"/>
    <cellStyle name="Comma 2 5 3 2" xfId="547" xr:uid="{00000000-0005-0000-0000-000055010000}"/>
    <cellStyle name="Comma 2 5 4" xfId="548" xr:uid="{00000000-0005-0000-0000-000056010000}"/>
    <cellStyle name="Comma 2 6" xfId="193" xr:uid="{00000000-0005-0000-0000-000057010000}"/>
    <cellStyle name="Comma 2 6 2" xfId="549" xr:uid="{00000000-0005-0000-0000-000058010000}"/>
    <cellStyle name="Comma 2 7" xfId="194" xr:uid="{00000000-0005-0000-0000-000059010000}"/>
    <cellStyle name="Comma 2 8" xfId="550" xr:uid="{00000000-0005-0000-0000-00005A010000}"/>
    <cellStyle name="Comma 2 9" xfId="58" xr:uid="{00000000-0005-0000-0000-00005B010000}"/>
    <cellStyle name="Comma 2_1-7" xfId="195" xr:uid="{00000000-0005-0000-0000-00005C010000}"/>
    <cellStyle name="Comma 3" xfId="5" xr:uid="{00000000-0005-0000-0000-00005D010000}"/>
    <cellStyle name="Comma 3 2" xfId="196" xr:uid="{00000000-0005-0000-0000-00005E010000}"/>
    <cellStyle name="Comma 3 2 2" xfId="197" xr:uid="{00000000-0005-0000-0000-00005F010000}"/>
    <cellStyle name="Comma 3 3" xfId="198" xr:uid="{00000000-0005-0000-0000-000060010000}"/>
    <cellStyle name="Comma 3 4" xfId="199" xr:uid="{00000000-0005-0000-0000-000061010000}"/>
    <cellStyle name="Comma 3 5" xfId="200" xr:uid="{00000000-0005-0000-0000-000062010000}"/>
    <cellStyle name="Comma 3 6" xfId="79" xr:uid="{00000000-0005-0000-0000-000063010000}"/>
    <cellStyle name="Comma 3 7" xfId="1553" xr:uid="{00000000-0005-0000-0000-000064010000}"/>
    <cellStyle name="Comma 3_1-7" xfId="201" xr:uid="{00000000-0005-0000-0000-000065010000}"/>
    <cellStyle name="Comma 4" xfId="6" xr:uid="{00000000-0005-0000-0000-000066010000}"/>
    <cellStyle name="Comma 4 2" xfId="203" xr:uid="{00000000-0005-0000-0000-000067010000}"/>
    <cellStyle name="Comma 4 2 2" xfId="204" xr:uid="{00000000-0005-0000-0000-000068010000}"/>
    <cellStyle name="Comma 4 2 2 2" xfId="551" xr:uid="{00000000-0005-0000-0000-000069010000}"/>
    <cellStyle name="Comma 4 2 3" xfId="552" xr:uid="{00000000-0005-0000-0000-00006A010000}"/>
    <cellStyle name="Comma 4 3" xfId="205" xr:uid="{00000000-0005-0000-0000-00006B010000}"/>
    <cellStyle name="Comma 4 3 2" xfId="553" xr:uid="{00000000-0005-0000-0000-00006C010000}"/>
    <cellStyle name="Comma 4 4" xfId="554" xr:uid="{00000000-0005-0000-0000-00006D010000}"/>
    <cellStyle name="Comma 4 5" xfId="202" xr:uid="{00000000-0005-0000-0000-00006E010000}"/>
    <cellStyle name="Comma 4 6" xfId="1554" xr:uid="{00000000-0005-0000-0000-00006F010000}"/>
    <cellStyle name="Comma 5" xfId="7" xr:uid="{00000000-0005-0000-0000-000070010000}"/>
    <cellStyle name="Comma 5 2" xfId="8" xr:uid="{00000000-0005-0000-0000-000071010000}"/>
    <cellStyle name="Comma 5 2 2" xfId="555" xr:uid="{00000000-0005-0000-0000-000072010000}"/>
    <cellStyle name="Comma 5 2 2 2" xfId="556" xr:uid="{00000000-0005-0000-0000-000073010000}"/>
    <cellStyle name="Comma 5 2 3" xfId="557" xr:uid="{00000000-0005-0000-0000-000074010000}"/>
    <cellStyle name="Comma 5 2 4" xfId="207" xr:uid="{00000000-0005-0000-0000-000075010000}"/>
    <cellStyle name="Comma 5 3" xfId="558" xr:uid="{00000000-0005-0000-0000-000076010000}"/>
    <cellStyle name="Comma 5 3 2" xfId="559" xr:uid="{00000000-0005-0000-0000-000077010000}"/>
    <cellStyle name="Comma 5 4" xfId="560" xr:uid="{00000000-0005-0000-0000-000078010000}"/>
    <cellStyle name="Comma 5 4 2" xfId="561" xr:uid="{00000000-0005-0000-0000-000079010000}"/>
    <cellStyle name="Comma 5 5" xfId="562" xr:uid="{00000000-0005-0000-0000-00007A010000}"/>
    <cellStyle name="Comma 5 6" xfId="206" xr:uid="{00000000-0005-0000-0000-00007B010000}"/>
    <cellStyle name="Comma 6" xfId="208" xr:uid="{00000000-0005-0000-0000-00007C010000}"/>
    <cellStyle name="Comma 7" xfId="563" xr:uid="{00000000-0005-0000-0000-00007D010000}"/>
    <cellStyle name="Comma 7 2" xfId="564" xr:uid="{00000000-0005-0000-0000-00007E010000}"/>
    <cellStyle name="Comma 7 3" xfId="565" xr:uid="{00000000-0005-0000-0000-00007F010000}"/>
    <cellStyle name="Comma 7 3 2" xfId="566" xr:uid="{00000000-0005-0000-0000-000080010000}"/>
    <cellStyle name="ConditionalStyle_1" xfId="1420" xr:uid="{00000000-0005-0000-0000-000081010000}"/>
    <cellStyle name="Currency 2" xfId="567" xr:uid="{00000000-0005-0000-0000-000082010000}"/>
    <cellStyle name="Currency 2 2" xfId="568" xr:uid="{00000000-0005-0000-0000-000083010000}"/>
    <cellStyle name="Currency 2 2 2" xfId="569" xr:uid="{00000000-0005-0000-0000-000084010000}"/>
    <cellStyle name="Currency 2 3" xfId="570" xr:uid="{00000000-0005-0000-0000-000085010000}"/>
    <cellStyle name="Currency 2 4" xfId="9" xr:uid="{00000000-0005-0000-0000-000086010000}"/>
    <cellStyle name="Currency 2 5" xfId="1412" xr:uid="{00000000-0005-0000-0000-000087010000}"/>
    <cellStyle name="Currency 2 6" xfId="1555" xr:uid="{00000000-0005-0000-0000-000088010000}"/>
    <cellStyle name="Currency 3" xfId="571" xr:uid="{00000000-0005-0000-0000-000089010000}"/>
    <cellStyle name="Currency 3 2" xfId="572" xr:uid="{00000000-0005-0000-0000-00008A010000}"/>
    <cellStyle name="Currency 4" xfId="573" xr:uid="{00000000-0005-0000-0000-00008B010000}"/>
    <cellStyle name="Currency 4 2" xfId="574" xr:uid="{00000000-0005-0000-0000-00008C010000}"/>
    <cellStyle name="Currency 4 3" xfId="575" xr:uid="{00000000-0005-0000-0000-00008D010000}"/>
    <cellStyle name="Currency 4 4" xfId="576" xr:uid="{00000000-0005-0000-0000-00008E010000}"/>
    <cellStyle name="Currency 4 4 2" xfId="577" xr:uid="{00000000-0005-0000-0000-00008F010000}"/>
    <cellStyle name="Currency 5" xfId="1387" xr:uid="{00000000-0005-0000-0000-000090010000}"/>
    <cellStyle name="Currency 6" xfId="1397" xr:uid="{00000000-0005-0000-0000-000091010000}"/>
    <cellStyle name="Date" xfId="10" xr:uid="{00000000-0005-0000-0000-000092010000}"/>
    <cellStyle name="Date 2" xfId="209" xr:uid="{00000000-0005-0000-0000-000093010000}"/>
    <cellStyle name="Dezimal [0]_Nossner_Brücke" xfId="210" xr:uid="{00000000-0005-0000-0000-000094010000}"/>
    <cellStyle name="Dezimal_en_Master" xfId="211" xr:uid="{00000000-0005-0000-0000-000095010000}"/>
    <cellStyle name="Divider" xfId="212" xr:uid="{00000000-0005-0000-0000-000096010000}"/>
    <cellStyle name="Ellenőrzőcella" xfId="578" xr:uid="{00000000-0005-0000-0000-000097010000}"/>
    <cellStyle name="Euro" xfId="579" xr:uid="{00000000-0005-0000-0000-000098010000}"/>
    <cellStyle name="Excel Built-in Normal" xfId="11" xr:uid="{00000000-0005-0000-0000-000099010000}"/>
    <cellStyle name="Excel Built-in Normal 1" xfId="1422" xr:uid="{00000000-0005-0000-0000-00009A010000}"/>
    <cellStyle name="Excel Built-in Normal 2" xfId="213" xr:uid="{00000000-0005-0000-0000-00009B010000}"/>
    <cellStyle name="Excel Built-in Normal 2 2" xfId="1557" xr:uid="{00000000-0005-0000-0000-00009C010000}"/>
    <cellStyle name="Excel Built-in Normal 3" xfId="80" xr:uid="{00000000-0005-0000-0000-00009D010000}"/>
    <cellStyle name="Excel Built-in Normal 3 2" xfId="1558" xr:uid="{00000000-0005-0000-0000-00009E010000}"/>
    <cellStyle name="Excel Built-in Normal 4" xfId="1421" xr:uid="{00000000-0005-0000-0000-00009F010000}"/>
    <cellStyle name="Excel Built-in Normal 5" xfId="1556" xr:uid="{00000000-0005-0000-0000-0000A0010000}"/>
    <cellStyle name="Excel Built-in Normal_1-7" xfId="214" xr:uid="{00000000-0005-0000-0000-0000A1010000}"/>
    <cellStyle name="Explanatory Text 2" xfId="580" xr:uid="{00000000-0005-0000-0000-0000A2010000}"/>
    <cellStyle name="Explanatory Text 2 2" xfId="581" xr:uid="{00000000-0005-0000-0000-0000A3010000}"/>
    <cellStyle name="Explanatory Text 3" xfId="582" xr:uid="{00000000-0005-0000-0000-0000A4010000}"/>
    <cellStyle name="Figyelmeztetés" xfId="583" xr:uid="{00000000-0005-0000-0000-0000A5010000}"/>
    <cellStyle name="Fixed" xfId="12" xr:uid="{00000000-0005-0000-0000-0000A6010000}"/>
    <cellStyle name="Fixed 2" xfId="215" xr:uid="{00000000-0005-0000-0000-0000A7010000}"/>
    <cellStyle name="Good 2" xfId="584" xr:uid="{00000000-0005-0000-0000-0000A8010000}"/>
    <cellStyle name="Good 2 2" xfId="585" xr:uid="{00000000-0005-0000-0000-0000A9010000}"/>
    <cellStyle name="Good 2 3" xfId="586" xr:uid="{00000000-0005-0000-0000-0000AA010000}"/>
    <cellStyle name="Good 2 4" xfId="1559" xr:uid="{00000000-0005-0000-0000-0000AB010000}"/>
    <cellStyle name="Good 3" xfId="587" xr:uid="{00000000-0005-0000-0000-0000AC010000}"/>
    <cellStyle name="Good 3 2" xfId="588" xr:uid="{00000000-0005-0000-0000-0000AD010000}"/>
    <cellStyle name="Good 4" xfId="589" xr:uid="{00000000-0005-0000-0000-0000AE010000}"/>
    <cellStyle name="Good 5" xfId="590" xr:uid="{00000000-0005-0000-0000-0000AF010000}"/>
    <cellStyle name="Good 6" xfId="591" xr:uid="{00000000-0005-0000-0000-0000B0010000}"/>
    <cellStyle name="Good 7" xfId="592" xr:uid="{00000000-0005-0000-0000-0000B1010000}"/>
    <cellStyle name="Heading" xfId="1423" xr:uid="{00000000-0005-0000-0000-0000B2010000}"/>
    <cellStyle name="Heading 1 2" xfId="216" xr:uid="{00000000-0005-0000-0000-0000B3010000}"/>
    <cellStyle name="Heading 1 2 2" xfId="593" xr:uid="{00000000-0005-0000-0000-0000B4010000}"/>
    <cellStyle name="Heading 1 2 3" xfId="594" xr:uid="{00000000-0005-0000-0000-0000B5010000}"/>
    <cellStyle name="Heading 1 3" xfId="595" xr:uid="{00000000-0005-0000-0000-0000B6010000}"/>
    <cellStyle name="Heading 1 4" xfId="596" xr:uid="{00000000-0005-0000-0000-0000B7010000}"/>
    <cellStyle name="Heading 2 2" xfId="597" xr:uid="{00000000-0005-0000-0000-0000B8010000}"/>
    <cellStyle name="Heading 2 2 2" xfId="598" xr:uid="{00000000-0005-0000-0000-0000B9010000}"/>
    <cellStyle name="Heading 2 2 3" xfId="599" xr:uid="{00000000-0005-0000-0000-0000BA010000}"/>
    <cellStyle name="Heading 2 3" xfId="600" xr:uid="{00000000-0005-0000-0000-0000BB010000}"/>
    <cellStyle name="Heading 2 4" xfId="601" xr:uid="{00000000-0005-0000-0000-0000BC010000}"/>
    <cellStyle name="Heading 3 2" xfId="602" xr:uid="{00000000-0005-0000-0000-0000BD010000}"/>
    <cellStyle name="Heading 3 2 2" xfId="603" xr:uid="{00000000-0005-0000-0000-0000BE010000}"/>
    <cellStyle name="Heading 3 2 3" xfId="604" xr:uid="{00000000-0005-0000-0000-0000BF010000}"/>
    <cellStyle name="Heading 3 3" xfId="605" xr:uid="{00000000-0005-0000-0000-0000C0010000}"/>
    <cellStyle name="Heading 3 4" xfId="606" xr:uid="{00000000-0005-0000-0000-0000C1010000}"/>
    <cellStyle name="Heading 4 2" xfId="607" xr:uid="{00000000-0005-0000-0000-0000C2010000}"/>
    <cellStyle name="Heading 4 2 2" xfId="608" xr:uid="{00000000-0005-0000-0000-0000C3010000}"/>
    <cellStyle name="Heading 4 2 3" xfId="609" xr:uid="{00000000-0005-0000-0000-0000C4010000}"/>
    <cellStyle name="Heading 4 3" xfId="610" xr:uid="{00000000-0005-0000-0000-0000C5010000}"/>
    <cellStyle name="Heading 4 4" xfId="611" xr:uid="{00000000-0005-0000-0000-0000C6010000}"/>
    <cellStyle name="Heading1" xfId="13" xr:uid="{00000000-0005-0000-0000-0000C7010000}"/>
    <cellStyle name="Heading1 1" xfId="217" xr:uid="{00000000-0005-0000-0000-0000C8010000}"/>
    <cellStyle name="Heading1 2" xfId="1424" xr:uid="{00000000-0005-0000-0000-0000C9010000}"/>
    <cellStyle name="Heading2" xfId="14" xr:uid="{00000000-0005-0000-0000-0000CA010000}"/>
    <cellStyle name="Heading2 2" xfId="218" xr:uid="{00000000-0005-0000-0000-0000CB010000}"/>
    <cellStyle name="Headline I" xfId="219" xr:uid="{00000000-0005-0000-0000-0000CC010000}"/>
    <cellStyle name="Headline II" xfId="220" xr:uid="{00000000-0005-0000-0000-0000CD010000}"/>
    <cellStyle name="Headline III" xfId="221" xr:uid="{00000000-0005-0000-0000-0000CE010000}"/>
    <cellStyle name="Hivatkozott cella" xfId="612" xr:uid="{00000000-0005-0000-0000-0000CF010000}"/>
    <cellStyle name="Hyperlink 2" xfId="1389" xr:uid="{00000000-0005-0000-0000-0000D0010000}"/>
    <cellStyle name="Ievade" xfId="81" xr:uid="{00000000-0005-0000-0000-0000D1010000}"/>
    <cellStyle name="Ievade 2" xfId="222" xr:uid="{00000000-0005-0000-0000-0000D2010000}"/>
    <cellStyle name="Ievade 3" xfId="613" xr:uid="{00000000-0005-0000-0000-0000D3010000}"/>
    <cellStyle name="Ievade 4" xfId="614" xr:uid="{00000000-0005-0000-0000-0000D4010000}"/>
    <cellStyle name="Ievade_1-7" xfId="223" xr:uid="{00000000-0005-0000-0000-0000D5010000}"/>
    <cellStyle name="Input 2" xfId="615" xr:uid="{00000000-0005-0000-0000-0000D7010000}"/>
    <cellStyle name="Input 2 2" xfId="616" xr:uid="{00000000-0005-0000-0000-0000D8010000}"/>
    <cellStyle name="Input 2 3" xfId="617" xr:uid="{00000000-0005-0000-0000-0000D9010000}"/>
    <cellStyle name="Input 3" xfId="618" xr:uid="{00000000-0005-0000-0000-0000DA010000}"/>
    <cellStyle name="Input 4" xfId="619" xr:uid="{00000000-0005-0000-0000-0000DB010000}"/>
    <cellStyle name="Izcēlums1" xfId="82" xr:uid="{00000000-0005-0000-0000-0000DC010000}"/>
    <cellStyle name="Izcēlums1 2" xfId="620" xr:uid="{00000000-0005-0000-0000-0000DD010000}"/>
    <cellStyle name="Izcēlums1 3" xfId="621" xr:uid="{00000000-0005-0000-0000-0000DE010000}"/>
    <cellStyle name="Izcēlums2" xfId="83" xr:uid="{00000000-0005-0000-0000-0000DF010000}"/>
    <cellStyle name="Izcēlums2 2" xfId="622" xr:uid="{00000000-0005-0000-0000-0000E0010000}"/>
    <cellStyle name="Izcēlums2 3" xfId="623" xr:uid="{00000000-0005-0000-0000-0000E1010000}"/>
    <cellStyle name="Izcēlums3" xfId="84" xr:uid="{00000000-0005-0000-0000-0000E2010000}"/>
    <cellStyle name="Izcēlums3 2" xfId="624" xr:uid="{00000000-0005-0000-0000-0000E3010000}"/>
    <cellStyle name="Izcēlums3 3" xfId="625" xr:uid="{00000000-0005-0000-0000-0000E4010000}"/>
    <cellStyle name="Izcēlums4" xfId="85" xr:uid="{00000000-0005-0000-0000-0000E5010000}"/>
    <cellStyle name="Izcēlums4 2" xfId="626" xr:uid="{00000000-0005-0000-0000-0000E6010000}"/>
    <cellStyle name="Izcēlums4 3" xfId="627" xr:uid="{00000000-0005-0000-0000-0000E7010000}"/>
    <cellStyle name="Izcēlums5" xfId="86" xr:uid="{00000000-0005-0000-0000-0000E8010000}"/>
    <cellStyle name="Izcēlums5 2" xfId="628" xr:uid="{00000000-0005-0000-0000-0000E9010000}"/>
    <cellStyle name="Izcēlums5 3" xfId="629" xr:uid="{00000000-0005-0000-0000-0000EA010000}"/>
    <cellStyle name="Izcēlums6" xfId="87" xr:uid="{00000000-0005-0000-0000-0000EB010000}"/>
    <cellStyle name="Izcēlums6 2" xfId="630" xr:uid="{00000000-0005-0000-0000-0000EC010000}"/>
    <cellStyle name="Izcēlums6 3" xfId="631" xr:uid="{00000000-0005-0000-0000-0000ED010000}"/>
    <cellStyle name="Izvade" xfId="88" xr:uid="{00000000-0005-0000-0000-0000EE010000}"/>
    <cellStyle name="Izvade 2" xfId="224" xr:uid="{00000000-0005-0000-0000-0000EF010000}"/>
    <cellStyle name="Izvade 3" xfId="632" xr:uid="{00000000-0005-0000-0000-0000F0010000}"/>
    <cellStyle name="Izvade 4" xfId="633" xr:uid="{00000000-0005-0000-0000-0000F1010000}"/>
    <cellStyle name="Izvade_1-7" xfId="225" xr:uid="{00000000-0005-0000-0000-0000F2010000}"/>
    <cellStyle name="Īįū÷ķūé_laroux" xfId="226" xr:uid="{00000000-0005-0000-0000-0000D6010000}"/>
    <cellStyle name="Jegyzet" xfId="634" xr:uid="{00000000-0005-0000-0000-0000F3010000}"/>
    <cellStyle name="Jelölőszín (1)" xfId="635" xr:uid="{00000000-0005-0000-0000-0000F4010000}"/>
    <cellStyle name="Jelölőszín (2)" xfId="636" xr:uid="{00000000-0005-0000-0000-0000F5010000}"/>
    <cellStyle name="Jelölőszín (3)" xfId="637" xr:uid="{00000000-0005-0000-0000-0000F6010000}"/>
    <cellStyle name="Jelölőszín (4)" xfId="638" xr:uid="{00000000-0005-0000-0000-0000F7010000}"/>
    <cellStyle name="Jelölőszín (5)" xfId="639" xr:uid="{00000000-0005-0000-0000-0000F8010000}"/>
    <cellStyle name="Jelölőszín (6)" xfId="640" xr:uid="{00000000-0005-0000-0000-0000F9010000}"/>
    <cellStyle name="Jó" xfId="641" xr:uid="{00000000-0005-0000-0000-0000FA010000}"/>
    <cellStyle name="Kimenet" xfId="642" xr:uid="{00000000-0005-0000-0000-0000FB010000}"/>
    <cellStyle name="Komats 2" xfId="89" xr:uid="{00000000-0005-0000-0000-0000FC010000}"/>
    <cellStyle name="Kontrolní buňka" xfId="643" xr:uid="{00000000-0005-0000-0000-0000FD010000}"/>
    <cellStyle name="Kopsumma" xfId="90" xr:uid="{00000000-0005-0000-0000-0000FE010000}"/>
    <cellStyle name="Kopsumma 2" xfId="227" xr:uid="{00000000-0005-0000-0000-0000FF010000}"/>
    <cellStyle name="Kopsumma_1-7" xfId="228" xr:uid="{00000000-0005-0000-0000-000000020000}"/>
    <cellStyle name="Labs" xfId="91" xr:uid="{00000000-0005-0000-0000-000001020000}"/>
    <cellStyle name="Labs 2" xfId="644" xr:uid="{00000000-0005-0000-0000-000002020000}"/>
    <cellStyle name="Labs 3" xfId="645" xr:uid="{00000000-0005-0000-0000-000003020000}"/>
    <cellStyle name="Labs 4" xfId="646" xr:uid="{00000000-0005-0000-0000-000004020000}"/>
    <cellStyle name="Linked Cell 2" xfId="647" xr:uid="{00000000-0005-0000-0000-000005020000}"/>
    <cellStyle name="Linked Cell 2 2" xfId="648" xr:uid="{00000000-0005-0000-0000-000006020000}"/>
    <cellStyle name="Linked Cell 2 3" xfId="649" xr:uid="{00000000-0005-0000-0000-000007020000}"/>
    <cellStyle name="Linked Cell 3" xfId="650" xr:uid="{00000000-0005-0000-0000-000008020000}"/>
    <cellStyle name="Linked Cell 4" xfId="651" xr:uid="{00000000-0005-0000-0000-000009020000}"/>
    <cellStyle name="Magyarázó szöveg" xfId="652" xr:uid="{00000000-0005-0000-0000-00000A020000}"/>
    <cellStyle name="Nadpis 1" xfId="653" xr:uid="{00000000-0005-0000-0000-00000B020000}"/>
    <cellStyle name="Nadpis 2" xfId="654" xr:uid="{00000000-0005-0000-0000-00000C020000}"/>
    <cellStyle name="Nadpis 3" xfId="655" xr:uid="{00000000-0005-0000-0000-00000D020000}"/>
    <cellStyle name="Nadpis 4" xfId="656" xr:uid="{00000000-0005-0000-0000-00000E020000}"/>
    <cellStyle name="Název" xfId="657" xr:uid="{00000000-0005-0000-0000-00000F020000}"/>
    <cellStyle name="Neitrāls" xfId="92" xr:uid="{00000000-0005-0000-0000-000010020000}"/>
    <cellStyle name="Neitrāls 2" xfId="229" xr:uid="{00000000-0005-0000-0000-000011020000}"/>
    <cellStyle name="Neitrāls 2 2" xfId="658" xr:uid="{00000000-0005-0000-0000-000012020000}"/>
    <cellStyle name="Neitrāls 3" xfId="659" xr:uid="{00000000-0005-0000-0000-000013020000}"/>
    <cellStyle name="Neitrāls_1-7" xfId="230" xr:uid="{00000000-0005-0000-0000-000014020000}"/>
    <cellStyle name="Neutral 2" xfId="660" xr:uid="{00000000-0005-0000-0000-000015020000}"/>
    <cellStyle name="Neutral 2 2" xfId="661" xr:uid="{00000000-0005-0000-0000-000016020000}"/>
    <cellStyle name="Neutral 2 3" xfId="662" xr:uid="{00000000-0005-0000-0000-000017020000}"/>
    <cellStyle name="Neutral 3" xfId="663" xr:uid="{00000000-0005-0000-0000-000018020000}"/>
    <cellStyle name="Neutral 4" xfId="664" xr:uid="{00000000-0005-0000-0000-000019020000}"/>
    <cellStyle name="Neutrální" xfId="665" xr:uid="{00000000-0005-0000-0000-00001A020000}"/>
    <cellStyle name="Norm੎੎" xfId="666" xr:uid="{00000000-0005-0000-0000-00001B020000}"/>
    <cellStyle name="Normaali_light-98_gun" xfId="231" xr:uid="{00000000-0005-0000-0000-00001C020000}"/>
    <cellStyle name="Normal" xfId="0" builtinId="0"/>
    <cellStyle name="Normal 10" xfId="15" xr:uid="{00000000-0005-0000-0000-00001E020000}"/>
    <cellStyle name="Normal 10 10" xfId="667" xr:uid="{00000000-0005-0000-0000-00001F020000}"/>
    <cellStyle name="Normal 10 10 2" xfId="668" xr:uid="{00000000-0005-0000-0000-000020020000}"/>
    <cellStyle name="Normal 10 11" xfId="669" xr:uid="{00000000-0005-0000-0000-000021020000}"/>
    <cellStyle name="Normal 10 12" xfId="232" xr:uid="{00000000-0005-0000-0000-000022020000}"/>
    <cellStyle name="Normal 10 13" xfId="1560" xr:uid="{00000000-0005-0000-0000-000023020000}"/>
    <cellStyle name="Normal 10 2" xfId="16" xr:uid="{00000000-0005-0000-0000-000024020000}"/>
    <cellStyle name="Normal 10 2 10" xfId="670" xr:uid="{00000000-0005-0000-0000-000025020000}"/>
    <cellStyle name="Normal 10 2 11" xfId="233" xr:uid="{00000000-0005-0000-0000-000026020000}"/>
    <cellStyle name="Normal 10 2 2" xfId="671" xr:uid="{00000000-0005-0000-0000-000027020000}"/>
    <cellStyle name="Normal 10 2 2 2" xfId="672" xr:uid="{00000000-0005-0000-0000-000028020000}"/>
    <cellStyle name="Normal 10 2 2 2 2" xfId="673" xr:uid="{00000000-0005-0000-0000-000029020000}"/>
    <cellStyle name="Normal 10 2 2 2 2 2" xfId="674" xr:uid="{00000000-0005-0000-0000-00002A020000}"/>
    <cellStyle name="Normal 10 2 2 2 2 2 2" xfId="675" xr:uid="{00000000-0005-0000-0000-00002B020000}"/>
    <cellStyle name="Normal 10 2 2 2 2 2 2 2" xfId="676" xr:uid="{00000000-0005-0000-0000-00002C020000}"/>
    <cellStyle name="Normal 10 2 2 2 2 2 3" xfId="677" xr:uid="{00000000-0005-0000-0000-00002D020000}"/>
    <cellStyle name="Normal 10 2 2 2 2 3" xfId="678" xr:uid="{00000000-0005-0000-0000-00002E020000}"/>
    <cellStyle name="Normal 10 2 2 2 2 3 2" xfId="679" xr:uid="{00000000-0005-0000-0000-00002F020000}"/>
    <cellStyle name="Normal 10 2 2 2 2 3 2 2" xfId="680" xr:uid="{00000000-0005-0000-0000-000030020000}"/>
    <cellStyle name="Normal 10 2 2 2 2 3 3" xfId="681" xr:uid="{00000000-0005-0000-0000-000031020000}"/>
    <cellStyle name="Normal 10 2 2 2 2 4" xfId="682" xr:uid="{00000000-0005-0000-0000-000032020000}"/>
    <cellStyle name="Normal 10 2 2 2 2 4 2" xfId="683" xr:uid="{00000000-0005-0000-0000-000033020000}"/>
    <cellStyle name="Normal 10 2 2 2 2 4 2 2" xfId="684" xr:uid="{00000000-0005-0000-0000-000034020000}"/>
    <cellStyle name="Normal 10 2 2 2 2 4 3" xfId="685" xr:uid="{00000000-0005-0000-0000-000035020000}"/>
    <cellStyle name="Normal 10 2 2 2 2 5" xfId="686" xr:uid="{00000000-0005-0000-0000-000036020000}"/>
    <cellStyle name="Normal 10 2 2 2 2 5 2" xfId="687" xr:uid="{00000000-0005-0000-0000-000037020000}"/>
    <cellStyle name="Normal 10 2 2 2 2 6" xfId="688" xr:uid="{00000000-0005-0000-0000-000038020000}"/>
    <cellStyle name="Normal 10 2 2 2 3" xfId="689" xr:uid="{00000000-0005-0000-0000-000039020000}"/>
    <cellStyle name="Normal 10 2 2 2 3 2" xfId="690" xr:uid="{00000000-0005-0000-0000-00003A020000}"/>
    <cellStyle name="Normal 10 2 2 2 3 2 2" xfId="691" xr:uid="{00000000-0005-0000-0000-00003B020000}"/>
    <cellStyle name="Normal 10 2 2 2 3 2 2 2" xfId="692" xr:uid="{00000000-0005-0000-0000-00003C020000}"/>
    <cellStyle name="Normal 10 2 2 2 3 2 3" xfId="693" xr:uid="{00000000-0005-0000-0000-00003D020000}"/>
    <cellStyle name="Normal 10 2 2 2 3 3" xfId="694" xr:uid="{00000000-0005-0000-0000-00003E020000}"/>
    <cellStyle name="Normal 10 2 2 2 3 3 2" xfId="695" xr:uid="{00000000-0005-0000-0000-00003F020000}"/>
    <cellStyle name="Normal 10 2 2 2 3 3 2 2" xfId="696" xr:uid="{00000000-0005-0000-0000-000040020000}"/>
    <cellStyle name="Normal 10 2 2 2 3 3 3" xfId="697" xr:uid="{00000000-0005-0000-0000-000041020000}"/>
    <cellStyle name="Normal 10 2 2 2 3 4" xfId="698" xr:uid="{00000000-0005-0000-0000-000042020000}"/>
    <cellStyle name="Normal 10 2 2 2 3 4 2" xfId="699" xr:uid="{00000000-0005-0000-0000-000043020000}"/>
    <cellStyle name="Normal 10 2 2 2 3 4 2 2" xfId="700" xr:uid="{00000000-0005-0000-0000-000044020000}"/>
    <cellStyle name="Normal 10 2 2 2 3 4 3" xfId="701" xr:uid="{00000000-0005-0000-0000-000045020000}"/>
    <cellStyle name="Normal 10 2 2 2 3 5" xfId="702" xr:uid="{00000000-0005-0000-0000-000046020000}"/>
    <cellStyle name="Normal 10 2 2 2 3 5 2" xfId="703" xr:uid="{00000000-0005-0000-0000-000047020000}"/>
    <cellStyle name="Normal 10 2 2 2 3 6" xfId="704" xr:uid="{00000000-0005-0000-0000-000048020000}"/>
    <cellStyle name="Normal 10 2 2 2 4" xfId="705" xr:uid="{00000000-0005-0000-0000-000049020000}"/>
    <cellStyle name="Normal 10 2 2 2 4 2" xfId="706" xr:uid="{00000000-0005-0000-0000-00004A020000}"/>
    <cellStyle name="Normal 10 2 2 2 4 2 2" xfId="707" xr:uid="{00000000-0005-0000-0000-00004B020000}"/>
    <cellStyle name="Normal 10 2 2 2 4 3" xfId="708" xr:uid="{00000000-0005-0000-0000-00004C020000}"/>
    <cellStyle name="Normal 10 2 2 2 5" xfId="709" xr:uid="{00000000-0005-0000-0000-00004D020000}"/>
    <cellStyle name="Normal 10 2 2 2 5 2" xfId="710" xr:uid="{00000000-0005-0000-0000-00004E020000}"/>
    <cellStyle name="Normal 10 2 2 2 5 2 2" xfId="711" xr:uid="{00000000-0005-0000-0000-00004F020000}"/>
    <cellStyle name="Normal 10 2 2 2 5 3" xfId="712" xr:uid="{00000000-0005-0000-0000-000050020000}"/>
    <cellStyle name="Normal 10 2 2 2 6" xfId="713" xr:uid="{00000000-0005-0000-0000-000051020000}"/>
    <cellStyle name="Normal 10 2 2 2 6 2" xfId="714" xr:uid="{00000000-0005-0000-0000-000052020000}"/>
    <cellStyle name="Normal 10 2 2 2 6 2 2" xfId="715" xr:uid="{00000000-0005-0000-0000-000053020000}"/>
    <cellStyle name="Normal 10 2 2 2 6 3" xfId="716" xr:uid="{00000000-0005-0000-0000-000054020000}"/>
    <cellStyle name="Normal 10 2 2 2 7" xfId="717" xr:uid="{00000000-0005-0000-0000-000055020000}"/>
    <cellStyle name="Normal 10 2 2 2 7 2" xfId="718" xr:uid="{00000000-0005-0000-0000-000056020000}"/>
    <cellStyle name="Normal 10 2 2 2 8" xfId="719" xr:uid="{00000000-0005-0000-0000-000057020000}"/>
    <cellStyle name="Normal 10 2 2 3" xfId="720" xr:uid="{00000000-0005-0000-0000-000058020000}"/>
    <cellStyle name="Normal 10 2 2 3 2" xfId="721" xr:uid="{00000000-0005-0000-0000-000059020000}"/>
    <cellStyle name="Normal 10 2 2 3 2 2" xfId="722" xr:uid="{00000000-0005-0000-0000-00005A020000}"/>
    <cellStyle name="Normal 10 2 2 3 2 2 2" xfId="723" xr:uid="{00000000-0005-0000-0000-00005B020000}"/>
    <cellStyle name="Normal 10 2 2 3 2 3" xfId="724" xr:uid="{00000000-0005-0000-0000-00005C020000}"/>
    <cellStyle name="Normal 10 2 2 3 3" xfId="725" xr:uid="{00000000-0005-0000-0000-00005D020000}"/>
    <cellStyle name="Normal 10 2 2 3 3 2" xfId="726" xr:uid="{00000000-0005-0000-0000-00005E020000}"/>
    <cellStyle name="Normal 10 2 2 3 3 2 2" xfId="727" xr:uid="{00000000-0005-0000-0000-00005F020000}"/>
    <cellStyle name="Normal 10 2 2 3 3 3" xfId="728" xr:uid="{00000000-0005-0000-0000-000060020000}"/>
    <cellStyle name="Normal 10 2 2 3 4" xfId="729" xr:uid="{00000000-0005-0000-0000-000061020000}"/>
    <cellStyle name="Normal 10 2 2 3 4 2" xfId="730" xr:uid="{00000000-0005-0000-0000-000062020000}"/>
    <cellStyle name="Normal 10 2 2 3 4 2 2" xfId="731" xr:uid="{00000000-0005-0000-0000-000063020000}"/>
    <cellStyle name="Normal 10 2 2 3 4 3" xfId="732" xr:uid="{00000000-0005-0000-0000-000064020000}"/>
    <cellStyle name="Normal 10 2 2 3 5" xfId="733" xr:uid="{00000000-0005-0000-0000-000065020000}"/>
    <cellStyle name="Normal 10 2 2 3 5 2" xfId="734" xr:uid="{00000000-0005-0000-0000-000066020000}"/>
    <cellStyle name="Normal 10 2 2 3 6" xfId="735" xr:uid="{00000000-0005-0000-0000-000067020000}"/>
    <cellStyle name="Normal 10 2 2 4" xfId="736" xr:uid="{00000000-0005-0000-0000-000068020000}"/>
    <cellStyle name="Normal 10 2 2 4 2" xfId="737" xr:uid="{00000000-0005-0000-0000-000069020000}"/>
    <cellStyle name="Normal 10 2 2 4 2 2" xfId="738" xr:uid="{00000000-0005-0000-0000-00006A020000}"/>
    <cellStyle name="Normal 10 2 2 4 2 2 2" xfId="739" xr:uid="{00000000-0005-0000-0000-00006B020000}"/>
    <cellStyle name="Normal 10 2 2 4 2 3" xfId="740" xr:uid="{00000000-0005-0000-0000-00006C020000}"/>
    <cellStyle name="Normal 10 2 2 4 3" xfId="741" xr:uid="{00000000-0005-0000-0000-00006D020000}"/>
    <cellStyle name="Normal 10 2 2 4 3 2" xfId="742" xr:uid="{00000000-0005-0000-0000-00006E020000}"/>
    <cellStyle name="Normal 10 2 2 4 3 2 2" xfId="743" xr:uid="{00000000-0005-0000-0000-00006F020000}"/>
    <cellStyle name="Normal 10 2 2 4 3 3" xfId="744" xr:uid="{00000000-0005-0000-0000-000070020000}"/>
    <cellStyle name="Normal 10 2 2 4 4" xfId="745" xr:uid="{00000000-0005-0000-0000-000071020000}"/>
    <cellStyle name="Normal 10 2 2 4 4 2" xfId="746" xr:uid="{00000000-0005-0000-0000-000072020000}"/>
    <cellStyle name="Normal 10 2 2 4 4 2 2" xfId="747" xr:uid="{00000000-0005-0000-0000-000073020000}"/>
    <cellStyle name="Normal 10 2 2 4 4 3" xfId="748" xr:uid="{00000000-0005-0000-0000-000074020000}"/>
    <cellStyle name="Normal 10 2 2 4 5" xfId="749" xr:uid="{00000000-0005-0000-0000-000075020000}"/>
    <cellStyle name="Normal 10 2 2 4 5 2" xfId="750" xr:uid="{00000000-0005-0000-0000-000076020000}"/>
    <cellStyle name="Normal 10 2 2 4 6" xfId="751" xr:uid="{00000000-0005-0000-0000-000077020000}"/>
    <cellStyle name="Normal 10 2 2 5" xfId="752" xr:uid="{00000000-0005-0000-0000-000078020000}"/>
    <cellStyle name="Normal 10 2 2 5 2" xfId="753" xr:uid="{00000000-0005-0000-0000-000079020000}"/>
    <cellStyle name="Normal 10 2 2 5 2 2" xfId="754" xr:uid="{00000000-0005-0000-0000-00007A020000}"/>
    <cellStyle name="Normal 10 2 2 5 3" xfId="755" xr:uid="{00000000-0005-0000-0000-00007B020000}"/>
    <cellStyle name="Normal 10 2 2 6" xfId="756" xr:uid="{00000000-0005-0000-0000-00007C020000}"/>
    <cellStyle name="Normal 10 2 2 6 2" xfId="757" xr:uid="{00000000-0005-0000-0000-00007D020000}"/>
    <cellStyle name="Normal 10 2 2 6 2 2" xfId="758" xr:uid="{00000000-0005-0000-0000-00007E020000}"/>
    <cellStyle name="Normal 10 2 2 6 3" xfId="759" xr:uid="{00000000-0005-0000-0000-00007F020000}"/>
    <cellStyle name="Normal 10 2 2 7" xfId="760" xr:uid="{00000000-0005-0000-0000-000080020000}"/>
    <cellStyle name="Normal 10 2 2 7 2" xfId="761" xr:uid="{00000000-0005-0000-0000-000081020000}"/>
    <cellStyle name="Normal 10 2 2 7 2 2" xfId="762" xr:uid="{00000000-0005-0000-0000-000082020000}"/>
    <cellStyle name="Normal 10 2 2 7 3" xfId="763" xr:uid="{00000000-0005-0000-0000-000083020000}"/>
    <cellStyle name="Normal 10 2 2 8" xfId="764" xr:uid="{00000000-0005-0000-0000-000084020000}"/>
    <cellStyle name="Normal 10 2 2 8 2" xfId="765" xr:uid="{00000000-0005-0000-0000-000085020000}"/>
    <cellStyle name="Normal 10 2 2 9" xfId="766" xr:uid="{00000000-0005-0000-0000-000086020000}"/>
    <cellStyle name="Normal 10 2 3" xfId="767" xr:uid="{00000000-0005-0000-0000-000087020000}"/>
    <cellStyle name="Normal 10 2 3 2" xfId="768" xr:uid="{00000000-0005-0000-0000-000088020000}"/>
    <cellStyle name="Normal 10 2 3 2 2" xfId="769" xr:uid="{00000000-0005-0000-0000-000089020000}"/>
    <cellStyle name="Normal 10 2 3 2 2 2" xfId="770" xr:uid="{00000000-0005-0000-0000-00008A020000}"/>
    <cellStyle name="Normal 10 2 3 2 2 2 2" xfId="771" xr:uid="{00000000-0005-0000-0000-00008B020000}"/>
    <cellStyle name="Normal 10 2 3 2 2 3" xfId="772" xr:uid="{00000000-0005-0000-0000-00008C020000}"/>
    <cellStyle name="Normal 10 2 3 2 3" xfId="773" xr:uid="{00000000-0005-0000-0000-00008D020000}"/>
    <cellStyle name="Normal 10 2 3 2 3 2" xfId="774" xr:uid="{00000000-0005-0000-0000-00008E020000}"/>
    <cellStyle name="Normal 10 2 3 2 3 2 2" xfId="775" xr:uid="{00000000-0005-0000-0000-00008F020000}"/>
    <cellStyle name="Normal 10 2 3 2 3 3" xfId="776" xr:uid="{00000000-0005-0000-0000-000090020000}"/>
    <cellStyle name="Normal 10 2 3 2 4" xfId="777" xr:uid="{00000000-0005-0000-0000-000091020000}"/>
    <cellStyle name="Normal 10 2 3 2 4 2" xfId="778" xr:uid="{00000000-0005-0000-0000-000092020000}"/>
    <cellStyle name="Normal 10 2 3 2 4 2 2" xfId="779" xr:uid="{00000000-0005-0000-0000-000093020000}"/>
    <cellStyle name="Normal 10 2 3 2 4 3" xfId="780" xr:uid="{00000000-0005-0000-0000-000094020000}"/>
    <cellStyle name="Normal 10 2 3 2 5" xfId="781" xr:uid="{00000000-0005-0000-0000-000095020000}"/>
    <cellStyle name="Normal 10 2 3 2 5 2" xfId="782" xr:uid="{00000000-0005-0000-0000-000096020000}"/>
    <cellStyle name="Normal 10 2 3 2 6" xfId="783" xr:uid="{00000000-0005-0000-0000-000097020000}"/>
    <cellStyle name="Normal 10 2 3 3" xfId="784" xr:uid="{00000000-0005-0000-0000-000098020000}"/>
    <cellStyle name="Normal 10 2 3 3 2" xfId="785" xr:uid="{00000000-0005-0000-0000-000099020000}"/>
    <cellStyle name="Normal 10 2 3 3 2 2" xfId="786" xr:uid="{00000000-0005-0000-0000-00009A020000}"/>
    <cellStyle name="Normal 10 2 3 3 2 2 2" xfId="787" xr:uid="{00000000-0005-0000-0000-00009B020000}"/>
    <cellStyle name="Normal 10 2 3 3 2 3" xfId="788" xr:uid="{00000000-0005-0000-0000-00009C020000}"/>
    <cellStyle name="Normal 10 2 3 3 3" xfId="789" xr:uid="{00000000-0005-0000-0000-00009D020000}"/>
    <cellStyle name="Normal 10 2 3 3 3 2" xfId="790" xr:uid="{00000000-0005-0000-0000-00009E020000}"/>
    <cellStyle name="Normal 10 2 3 3 3 2 2" xfId="791" xr:uid="{00000000-0005-0000-0000-00009F020000}"/>
    <cellStyle name="Normal 10 2 3 3 3 3" xfId="792" xr:uid="{00000000-0005-0000-0000-0000A0020000}"/>
    <cellStyle name="Normal 10 2 3 3 4" xfId="793" xr:uid="{00000000-0005-0000-0000-0000A1020000}"/>
    <cellStyle name="Normal 10 2 3 3 4 2" xfId="794" xr:uid="{00000000-0005-0000-0000-0000A2020000}"/>
    <cellStyle name="Normal 10 2 3 3 4 2 2" xfId="795" xr:uid="{00000000-0005-0000-0000-0000A3020000}"/>
    <cellStyle name="Normal 10 2 3 3 4 3" xfId="796" xr:uid="{00000000-0005-0000-0000-0000A4020000}"/>
    <cellStyle name="Normal 10 2 3 3 5" xfId="797" xr:uid="{00000000-0005-0000-0000-0000A5020000}"/>
    <cellStyle name="Normal 10 2 3 3 5 2" xfId="798" xr:uid="{00000000-0005-0000-0000-0000A6020000}"/>
    <cellStyle name="Normal 10 2 3 3 6" xfId="799" xr:uid="{00000000-0005-0000-0000-0000A7020000}"/>
    <cellStyle name="Normal 10 2 3 4" xfId="800" xr:uid="{00000000-0005-0000-0000-0000A8020000}"/>
    <cellStyle name="Normal 10 2 3 4 2" xfId="801" xr:uid="{00000000-0005-0000-0000-0000A9020000}"/>
    <cellStyle name="Normal 10 2 3 4 2 2" xfId="802" xr:uid="{00000000-0005-0000-0000-0000AA020000}"/>
    <cellStyle name="Normal 10 2 3 4 3" xfId="803" xr:uid="{00000000-0005-0000-0000-0000AB020000}"/>
    <cellStyle name="Normal 10 2 3 5" xfId="804" xr:uid="{00000000-0005-0000-0000-0000AC020000}"/>
    <cellStyle name="Normal 10 2 3 5 2" xfId="805" xr:uid="{00000000-0005-0000-0000-0000AD020000}"/>
    <cellStyle name="Normal 10 2 3 5 2 2" xfId="806" xr:uid="{00000000-0005-0000-0000-0000AE020000}"/>
    <cellStyle name="Normal 10 2 3 5 3" xfId="807" xr:uid="{00000000-0005-0000-0000-0000AF020000}"/>
    <cellStyle name="Normal 10 2 3 6" xfId="808" xr:uid="{00000000-0005-0000-0000-0000B0020000}"/>
    <cellStyle name="Normal 10 2 3 6 2" xfId="809" xr:uid="{00000000-0005-0000-0000-0000B1020000}"/>
    <cellStyle name="Normal 10 2 3 6 2 2" xfId="810" xr:uid="{00000000-0005-0000-0000-0000B2020000}"/>
    <cellStyle name="Normal 10 2 3 6 3" xfId="811" xr:uid="{00000000-0005-0000-0000-0000B3020000}"/>
    <cellStyle name="Normal 10 2 3 7" xfId="812" xr:uid="{00000000-0005-0000-0000-0000B4020000}"/>
    <cellStyle name="Normal 10 2 3 7 2" xfId="813" xr:uid="{00000000-0005-0000-0000-0000B5020000}"/>
    <cellStyle name="Normal 10 2 3 8" xfId="814" xr:uid="{00000000-0005-0000-0000-0000B6020000}"/>
    <cellStyle name="Normal 10 2 4" xfId="815" xr:uid="{00000000-0005-0000-0000-0000B7020000}"/>
    <cellStyle name="Normal 10 2 4 2" xfId="816" xr:uid="{00000000-0005-0000-0000-0000B8020000}"/>
    <cellStyle name="Normal 10 2 4 2 2" xfId="817" xr:uid="{00000000-0005-0000-0000-0000B9020000}"/>
    <cellStyle name="Normal 10 2 4 2 2 2" xfId="818" xr:uid="{00000000-0005-0000-0000-0000BA020000}"/>
    <cellStyle name="Normal 10 2 4 2 3" xfId="819" xr:uid="{00000000-0005-0000-0000-0000BB020000}"/>
    <cellStyle name="Normal 10 2 4 3" xfId="820" xr:uid="{00000000-0005-0000-0000-0000BC020000}"/>
    <cellStyle name="Normal 10 2 4 3 2" xfId="821" xr:uid="{00000000-0005-0000-0000-0000BD020000}"/>
    <cellStyle name="Normal 10 2 4 3 2 2" xfId="822" xr:uid="{00000000-0005-0000-0000-0000BE020000}"/>
    <cellStyle name="Normal 10 2 4 3 3" xfId="823" xr:uid="{00000000-0005-0000-0000-0000BF020000}"/>
    <cellStyle name="Normal 10 2 4 4" xfId="824" xr:uid="{00000000-0005-0000-0000-0000C0020000}"/>
    <cellStyle name="Normal 10 2 4 4 2" xfId="825" xr:uid="{00000000-0005-0000-0000-0000C1020000}"/>
    <cellStyle name="Normal 10 2 4 4 2 2" xfId="826" xr:uid="{00000000-0005-0000-0000-0000C2020000}"/>
    <cellStyle name="Normal 10 2 4 4 3" xfId="827" xr:uid="{00000000-0005-0000-0000-0000C3020000}"/>
    <cellStyle name="Normal 10 2 4 5" xfId="828" xr:uid="{00000000-0005-0000-0000-0000C4020000}"/>
    <cellStyle name="Normal 10 2 4 5 2" xfId="829" xr:uid="{00000000-0005-0000-0000-0000C5020000}"/>
    <cellStyle name="Normal 10 2 4 6" xfId="830" xr:uid="{00000000-0005-0000-0000-0000C6020000}"/>
    <cellStyle name="Normal 10 2 5" xfId="831" xr:uid="{00000000-0005-0000-0000-0000C7020000}"/>
    <cellStyle name="Normal 10 2 5 2" xfId="832" xr:uid="{00000000-0005-0000-0000-0000C8020000}"/>
    <cellStyle name="Normal 10 2 5 2 2" xfId="833" xr:uid="{00000000-0005-0000-0000-0000C9020000}"/>
    <cellStyle name="Normal 10 2 5 2 2 2" xfId="834" xr:uid="{00000000-0005-0000-0000-0000CA020000}"/>
    <cellStyle name="Normal 10 2 5 2 3" xfId="835" xr:uid="{00000000-0005-0000-0000-0000CB020000}"/>
    <cellStyle name="Normal 10 2 5 3" xfId="836" xr:uid="{00000000-0005-0000-0000-0000CC020000}"/>
    <cellStyle name="Normal 10 2 5 3 2" xfId="837" xr:uid="{00000000-0005-0000-0000-0000CD020000}"/>
    <cellStyle name="Normal 10 2 5 3 2 2" xfId="838" xr:uid="{00000000-0005-0000-0000-0000CE020000}"/>
    <cellStyle name="Normal 10 2 5 3 3" xfId="839" xr:uid="{00000000-0005-0000-0000-0000CF020000}"/>
    <cellStyle name="Normal 10 2 5 4" xfId="840" xr:uid="{00000000-0005-0000-0000-0000D0020000}"/>
    <cellStyle name="Normal 10 2 5 4 2" xfId="841" xr:uid="{00000000-0005-0000-0000-0000D1020000}"/>
    <cellStyle name="Normal 10 2 5 4 2 2" xfId="842" xr:uid="{00000000-0005-0000-0000-0000D2020000}"/>
    <cellStyle name="Normal 10 2 5 4 3" xfId="843" xr:uid="{00000000-0005-0000-0000-0000D3020000}"/>
    <cellStyle name="Normal 10 2 5 5" xfId="844" xr:uid="{00000000-0005-0000-0000-0000D4020000}"/>
    <cellStyle name="Normal 10 2 5 5 2" xfId="845" xr:uid="{00000000-0005-0000-0000-0000D5020000}"/>
    <cellStyle name="Normal 10 2 5 6" xfId="846" xr:uid="{00000000-0005-0000-0000-0000D6020000}"/>
    <cellStyle name="Normal 10 2 6" xfId="847" xr:uid="{00000000-0005-0000-0000-0000D7020000}"/>
    <cellStyle name="Normal 10 2 6 2" xfId="848" xr:uid="{00000000-0005-0000-0000-0000D8020000}"/>
    <cellStyle name="Normal 10 2 6 2 2" xfId="849" xr:uid="{00000000-0005-0000-0000-0000D9020000}"/>
    <cellStyle name="Normal 10 2 6 3" xfId="850" xr:uid="{00000000-0005-0000-0000-0000DA020000}"/>
    <cellStyle name="Normal 10 2 7" xfId="851" xr:uid="{00000000-0005-0000-0000-0000DB020000}"/>
    <cellStyle name="Normal 10 2 7 2" xfId="852" xr:uid="{00000000-0005-0000-0000-0000DC020000}"/>
    <cellStyle name="Normal 10 2 7 2 2" xfId="853" xr:uid="{00000000-0005-0000-0000-0000DD020000}"/>
    <cellStyle name="Normal 10 2 7 3" xfId="854" xr:uid="{00000000-0005-0000-0000-0000DE020000}"/>
    <cellStyle name="Normal 10 2 8" xfId="855" xr:uid="{00000000-0005-0000-0000-0000DF020000}"/>
    <cellStyle name="Normal 10 2 8 2" xfId="856" xr:uid="{00000000-0005-0000-0000-0000E0020000}"/>
    <cellStyle name="Normal 10 2 8 2 2" xfId="857" xr:uid="{00000000-0005-0000-0000-0000E1020000}"/>
    <cellStyle name="Normal 10 2 8 3" xfId="858" xr:uid="{00000000-0005-0000-0000-0000E2020000}"/>
    <cellStyle name="Normal 10 2 9" xfId="859" xr:uid="{00000000-0005-0000-0000-0000E3020000}"/>
    <cellStyle name="Normal 10 2 9 2" xfId="860" xr:uid="{00000000-0005-0000-0000-0000E4020000}"/>
    <cellStyle name="Normal 10 3" xfId="17" xr:uid="{00000000-0005-0000-0000-0000E5020000}"/>
    <cellStyle name="Normal 10 3 10" xfId="861" xr:uid="{00000000-0005-0000-0000-0000E6020000}"/>
    <cellStyle name="Normal 10 3 2" xfId="18" xr:uid="{00000000-0005-0000-0000-0000E7020000}"/>
    <cellStyle name="Normal 10 3 2 2" xfId="863" xr:uid="{00000000-0005-0000-0000-0000E8020000}"/>
    <cellStyle name="Normal 10 3 2 2 2" xfId="864" xr:uid="{00000000-0005-0000-0000-0000E9020000}"/>
    <cellStyle name="Normal 10 3 2 2 2 2" xfId="865" xr:uid="{00000000-0005-0000-0000-0000EA020000}"/>
    <cellStyle name="Normal 10 3 2 2 2 2 2" xfId="866" xr:uid="{00000000-0005-0000-0000-0000EB020000}"/>
    <cellStyle name="Normal 10 3 2 2 2 3" xfId="867" xr:uid="{00000000-0005-0000-0000-0000EC020000}"/>
    <cellStyle name="Normal 10 3 2 2 3" xfId="868" xr:uid="{00000000-0005-0000-0000-0000ED020000}"/>
    <cellStyle name="Normal 10 3 2 2 3 2" xfId="869" xr:uid="{00000000-0005-0000-0000-0000EE020000}"/>
    <cellStyle name="Normal 10 3 2 2 3 2 2" xfId="870" xr:uid="{00000000-0005-0000-0000-0000EF020000}"/>
    <cellStyle name="Normal 10 3 2 2 3 3" xfId="871" xr:uid="{00000000-0005-0000-0000-0000F0020000}"/>
    <cellStyle name="Normal 10 3 2 2 4" xfId="872" xr:uid="{00000000-0005-0000-0000-0000F1020000}"/>
    <cellStyle name="Normal 10 3 2 2 4 2" xfId="873" xr:uid="{00000000-0005-0000-0000-0000F2020000}"/>
    <cellStyle name="Normal 10 3 2 2 4 2 2" xfId="874" xr:uid="{00000000-0005-0000-0000-0000F3020000}"/>
    <cellStyle name="Normal 10 3 2 2 4 3" xfId="875" xr:uid="{00000000-0005-0000-0000-0000F4020000}"/>
    <cellStyle name="Normal 10 3 2 2 5" xfId="876" xr:uid="{00000000-0005-0000-0000-0000F5020000}"/>
    <cellStyle name="Normal 10 3 2 2 5 2" xfId="877" xr:uid="{00000000-0005-0000-0000-0000F6020000}"/>
    <cellStyle name="Normal 10 3 2 2 6" xfId="878" xr:uid="{00000000-0005-0000-0000-0000F7020000}"/>
    <cellStyle name="Normal 10 3 2 3" xfId="879" xr:uid="{00000000-0005-0000-0000-0000F8020000}"/>
    <cellStyle name="Normal 10 3 2 3 2" xfId="880" xr:uid="{00000000-0005-0000-0000-0000F9020000}"/>
    <cellStyle name="Normal 10 3 2 3 2 2" xfId="881" xr:uid="{00000000-0005-0000-0000-0000FA020000}"/>
    <cellStyle name="Normal 10 3 2 3 2 2 2" xfId="882" xr:uid="{00000000-0005-0000-0000-0000FB020000}"/>
    <cellStyle name="Normal 10 3 2 3 2 3" xfId="883" xr:uid="{00000000-0005-0000-0000-0000FC020000}"/>
    <cellStyle name="Normal 10 3 2 3 3" xfId="884" xr:uid="{00000000-0005-0000-0000-0000FD020000}"/>
    <cellStyle name="Normal 10 3 2 3 3 2" xfId="885" xr:uid="{00000000-0005-0000-0000-0000FE020000}"/>
    <cellStyle name="Normal 10 3 2 3 3 2 2" xfId="886" xr:uid="{00000000-0005-0000-0000-0000FF020000}"/>
    <cellStyle name="Normal 10 3 2 3 3 3" xfId="887" xr:uid="{00000000-0005-0000-0000-000000030000}"/>
    <cellStyle name="Normal 10 3 2 3 4" xfId="888" xr:uid="{00000000-0005-0000-0000-000001030000}"/>
    <cellStyle name="Normal 10 3 2 3 4 2" xfId="889" xr:uid="{00000000-0005-0000-0000-000002030000}"/>
    <cellStyle name="Normal 10 3 2 3 4 2 2" xfId="890" xr:uid="{00000000-0005-0000-0000-000003030000}"/>
    <cellStyle name="Normal 10 3 2 3 4 3" xfId="891" xr:uid="{00000000-0005-0000-0000-000004030000}"/>
    <cellStyle name="Normal 10 3 2 3 5" xfId="892" xr:uid="{00000000-0005-0000-0000-000005030000}"/>
    <cellStyle name="Normal 10 3 2 3 5 2" xfId="893" xr:uid="{00000000-0005-0000-0000-000006030000}"/>
    <cellStyle name="Normal 10 3 2 3 6" xfId="894" xr:uid="{00000000-0005-0000-0000-000007030000}"/>
    <cellStyle name="Normal 10 3 2 4" xfId="895" xr:uid="{00000000-0005-0000-0000-000008030000}"/>
    <cellStyle name="Normal 10 3 2 4 2" xfId="896" xr:uid="{00000000-0005-0000-0000-000009030000}"/>
    <cellStyle name="Normal 10 3 2 4 2 2" xfId="897" xr:uid="{00000000-0005-0000-0000-00000A030000}"/>
    <cellStyle name="Normal 10 3 2 4 3" xfId="898" xr:uid="{00000000-0005-0000-0000-00000B030000}"/>
    <cellStyle name="Normal 10 3 2 5" xfId="899" xr:uid="{00000000-0005-0000-0000-00000C030000}"/>
    <cellStyle name="Normal 10 3 2 5 2" xfId="900" xr:uid="{00000000-0005-0000-0000-00000D030000}"/>
    <cellStyle name="Normal 10 3 2 5 2 2" xfId="901" xr:uid="{00000000-0005-0000-0000-00000E030000}"/>
    <cellStyle name="Normal 10 3 2 5 3" xfId="902" xr:uid="{00000000-0005-0000-0000-00000F030000}"/>
    <cellStyle name="Normal 10 3 2 6" xfId="903" xr:uid="{00000000-0005-0000-0000-000010030000}"/>
    <cellStyle name="Normal 10 3 2 6 2" xfId="904" xr:uid="{00000000-0005-0000-0000-000011030000}"/>
    <cellStyle name="Normal 10 3 2 6 2 2" xfId="905" xr:uid="{00000000-0005-0000-0000-000012030000}"/>
    <cellStyle name="Normal 10 3 2 6 3" xfId="906" xr:uid="{00000000-0005-0000-0000-000013030000}"/>
    <cellStyle name="Normal 10 3 2 7" xfId="907" xr:uid="{00000000-0005-0000-0000-000014030000}"/>
    <cellStyle name="Normal 10 3 2 7 2" xfId="908" xr:uid="{00000000-0005-0000-0000-000015030000}"/>
    <cellStyle name="Normal 10 3 2 8" xfId="909" xr:uid="{00000000-0005-0000-0000-000016030000}"/>
    <cellStyle name="Normal 10 3 2 9" xfId="862" xr:uid="{00000000-0005-0000-0000-000017030000}"/>
    <cellStyle name="Normal 10 3 3" xfId="19" xr:uid="{00000000-0005-0000-0000-000018030000}"/>
    <cellStyle name="Normal 10 3 3 2" xfId="911" xr:uid="{00000000-0005-0000-0000-000019030000}"/>
    <cellStyle name="Normal 10 3 3 2 2" xfId="912" xr:uid="{00000000-0005-0000-0000-00001A030000}"/>
    <cellStyle name="Normal 10 3 3 2 2 2" xfId="913" xr:uid="{00000000-0005-0000-0000-00001B030000}"/>
    <cellStyle name="Normal 10 3 3 2 3" xfId="914" xr:uid="{00000000-0005-0000-0000-00001C030000}"/>
    <cellStyle name="Normal 10 3 3 3" xfId="915" xr:uid="{00000000-0005-0000-0000-00001D030000}"/>
    <cellStyle name="Normal 10 3 3 3 2" xfId="916" xr:uid="{00000000-0005-0000-0000-00001E030000}"/>
    <cellStyle name="Normal 10 3 3 3 2 2" xfId="917" xr:uid="{00000000-0005-0000-0000-00001F030000}"/>
    <cellStyle name="Normal 10 3 3 3 3" xfId="918" xr:uid="{00000000-0005-0000-0000-000020030000}"/>
    <cellStyle name="Normal 10 3 3 4" xfId="919" xr:uid="{00000000-0005-0000-0000-000021030000}"/>
    <cellStyle name="Normal 10 3 3 4 2" xfId="920" xr:uid="{00000000-0005-0000-0000-000022030000}"/>
    <cellStyle name="Normal 10 3 3 4 2 2" xfId="921" xr:uid="{00000000-0005-0000-0000-000023030000}"/>
    <cellStyle name="Normal 10 3 3 4 3" xfId="922" xr:uid="{00000000-0005-0000-0000-000024030000}"/>
    <cellStyle name="Normal 10 3 3 5" xfId="923" xr:uid="{00000000-0005-0000-0000-000025030000}"/>
    <cellStyle name="Normal 10 3 3 5 2" xfId="924" xr:uid="{00000000-0005-0000-0000-000026030000}"/>
    <cellStyle name="Normal 10 3 3 6" xfId="925" xr:uid="{00000000-0005-0000-0000-000027030000}"/>
    <cellStyle name="Normal 10 3 3 7" xfId="910" xr:uid="{00000000-0005-0000-0000-000028030000}"/>
    <cellStyle name="Normal 10 3 4" xfId="20" xr:uid="{00000000-0005-0000-0000-000029030000}"/>
    <cellStyle name="Normal 10 3 4 2" xfId="927" xr:uid="{00000000-0005-0000-0000-00002A030000}"/>
    <cellStyle name="Normal 10 3 4 2 2" xfId="928" xr:uid="{00000000-0005-0000-0000-00002B030000}"/>
    <cellStyle name="Normal 10 3 4 2 2 2" xfId="929" xr:uid="{00000000-0005-0000-0000-00002C030000}"/>
    <cellStyle name="Normal 10 3 4 2 3" xfId="930" xr:uid="{00000000-0005-0000-0000-00002D030000}"/>
    <cellStyle name="Normal 10 3 4 3" xfId="931" xr:uid="{00000000-0005-0000-0000-00002E030000}"/>
    <cellStyle name="Normal 10 3 4 3 2" xfId="932" xr:uid="{00000000-0005-0000-0000-00002F030000}"/>
    <cellStyle name="Normal 10 3 4 3 2 2" xfId="933" xr:uid="{00000000-0005-0000-0000-000030030000}"/>
    <cellStyle name="Normal 10 3 4 3 3" xfId="934" xr:uid="{00000000-0005-0000-0000-000031030000}"/>
    <cellStyle name="Normal 10 3 4 4" xfId="935" xr:uid="{00000000-0005-0000-0000-000032030000}"/>
    <cellStyle name="Normal 10 3 4 4 2" xfId="936" xr:uid="{00000000-0005-0000-0000-000033030000}"/>
    <cellStyle name="Normal 10 3 4 4 2 2" xfId="937" xr:uid="{00000000-0005-0000-0000-000034030000}"/>
    <cellStyle name="Normal 10 3 4 4 3" xfId="938" xr:uid="{00000000-0005-0000-0000-000035030000}"/>
    <cellStyle name="Normal 10 3 4 5" xfId="939" xr:uid="{00000000-0005-0000-0000-000036030000}"/>
    <cellStyle name="Normal 10 3 4 5 2" xfId="940" xr:uid="{00000000-0005-0000-0000-000037030000}"/>
    <cellStyle name="Normal 10 3 4 6" xfId="941" xr:uid="{00000000-0005-0000-0000-000038030000}"/>
    <cellStyle name="Normal 10 3 4 7" xfId="926" xr:uid="{00000000-0005-0000-0000-000039030000}"/>
    <cellStyle name="Normal 10 3 5" xfId="942" xr:uid="{00000000-0005-0000-0000-00003A030000}"/>
    <cellStyle name="Normal 10 3 5 2" xfId="943" xr:uid="{00000000-0005-0000-0000-00003B030000}"/>
    <cellStyle name="Normal 10 3 5 2 2" xfId="944" xr:uid="{00000000-0005-0000-0000-00003C030000}"/>
    <cellStyle name="Normal 10 3 5 3" xfId="945" xr:uid="{00000000-0005-0000-0000-00003D030000}"/>
    <cellStyle name="Normal 10 3 6" xfId="946" xr:uid="{00000000-0005-0000-0000-00003E030000}"/>
    <cellStyle name="Normal 10 3 6 2" xfId="947" xr:uid="{00000000-0005-0000-0000-00003F030000}"/>
    <cellStyle name="Normal 10 3 6 2 2" xfId="948" xr:uid="{00000000-0005-0000-0000-000040030000}"/>
    <cellStyle name="Normal 10 3 6 3" xfId="949" xr:uid="{00000000-0005-0000-0000-000041030000}"/>
    <cellStyle name="Normal 10 3 7" xfId="950" xr:uid="{00000000-0005-0000-0000-000042030000}"/>
    <cellStyle name="Normal 10 3 7 2" xfId="951" xr:uid="{00000000-0005-0000-0000-000043030000}"/>
    <cellStyle name="Normal 10 3 7 2 2" xfId="952" xr:uid="{00000000-0005-0000-0000-000044030000}"/>
    <cellStyle name="Normal 10 3 7 3" xfId="953" xr:uid="{00000000-0005-0000-0000-000045030000}"/>
    <cellStyle name="Normal 10 3 8" xfId="954" xr:uid="{00000000-0005-0000-0000-000046030000}"/>
    <cellStyle name="Normal 10 3 8 2" xfId="955" xr:uid="{00000000-0005-0000-0000-000047030000}"/>
    <cellStyle name="Normal 10 3 9" xfId="956" xr:uid="{00000000-0005-0000-0000-000048030000}"/>
    <cellStyle name="Normal 10 4" xfId="21" xr:uid="{00000000-0005-0000-0000-000049030000}"/>
    <cellStyle name="Normal 10 4 2" xfId="958" xr:uid="{00000000-0005-0000-0000-00004A030000}"/>
    <cellStyle name="Normal 10 4 2 2" xfId="959" xr:uid="{00000000-0005-0000-0000-00004B030000}"/>
    <cellStyle name="Normal 10 4 2 2 2" xfId="960" xr:uid="{00000000-0005-0000-0000-00004C030000}"/>
    <cellStyle name="Normal 10 4 2 2 2 2" xfId="961" xr:uid="{00000000-0005-0000-0000-00004D030000}"/>
    <cellStyle name="Normal 10 4 2 2 3" xfId="962" xr:uid="{00000000-0005-0000-0000-00004E030000}"/>
    <cellStyle name="Normal 10 4 2 3" xfId="963" xr:uid="{00000000-0005-0000-0000-00004F030000}"/>
    <cellStyle name="Normal 10 4 2 3 2" xfId="964" xr:uid="{00000000-0005-0000-0000-000050030000}"/>
    <cellStyle name="Normal 10 4 2 3 2 2" xfId="965" xr:uid="{00000000-0005-0000-0000-000051030000}"/>
    <cellStyle name="Normal 10 4 2 3 3" xfId="966" xr:uid="{00000000-0005-0000-0000-000052030000}"/>
    <cellStyle name="Normal 10 4 2 4" xfId="967" xr:uid="{00000000-0005-0000-0000-000053030000}"/>
    <cellStyle name="Normal 10 4 2 4 2" xfId="968" xr:uid="{00000000-0005-0000-0000-000054030000}"/>
    <cellStyle name="Normal 10 4 2 4 2 2" xfId="969" xr:uid="{00000000-0005-0000-0000-000055030000}"/>
    <cellStyle name="Normal 10 4 2 4 3" xfId="970" xr:uid="{00000000-0005-0000-0000-000056030000}"/>
    <cellStyle name="Normal 10 4 2 5" xfId="971" xr:uid="{00000000-0005-0000-0000-000057030000}"/>
    <cellStyle name="Normal 10 4 2 5 2" xfId="972" xr:uid="{00000000-0005-0000-0000-000058030000}"/>
    <cellStyle name="Normal 10 4 2 6" xfId="973" xr:uid="{00000000-0005-0000-0000-000059030000}"/>
    <cellStyle name="Normal 10 4 3" xfId="974" xr:uid="{00000000-0005-0000-0000-00005A030000}"/>
    <cellStyle name="Normal 10 4 3 2" xfId="975" xr:uid="{00000000-0005-0000-0000-00005B030000}"/>
    <cellStyle name="Normal 10 4 3 2 2" xfId="976" xr:uid="{00000000-0005-0000-0000-00005C030000}"/>
    <cellStyle name="Normal 10 4 3 2 2 2" xfId="977" xr:uid="{00000000-0005-0000-0000-00005D030000}"/>
    <cellStyle name="Normal 10 4 3 2 3" xfId="978" xr:uid="{00000000-0005-0000-0000-00005E030000}"/>
    <cellStyle name="Normal 10 4 3 3" xfId="979" xr:uid="{00000000-0005-0000-0000-00005F030000}"/>
    <cellStyle name="Normal 10 4 3 3 2" xfId="980" xr:uid="{00000000-0005-0000-0000-000060030000}"/>
    <cellStyle name="Normal 10 4 3 3 2 2" xfId="981" xr:uid="{00000000-0005-0000-0000-000061030000}"/>
    <cellStyle name="Normal 10 4 3 3 3" xfId="982" xr:uid="{00000000-0005-0000-0000-000062030000}"/>
    <cellStyle name="Normal 10 4 3 4" xfId="983" xr:uid="{00000000-0005-0000-0000-000063030000}"/>
    <cellStyle name="Normal 10 4 3 4 2" xfId="984" xr:uid="{00000000-0005-0000-0000-000064030000}"/>
    <cellStyle name="Normal 10 4 3 4 2 2" xfId="985" xr:uid="{00000000-0005-0000-0000-000065030000}"/>
    <cellStyle name="Normal 10 4 3 4 3" xfId="986" xr:uid="{00000000-0005-0000-0000-000066030000}"/>
    <cellStyle name="Normal 10 4 3 5" xfId="987" xr:uid="{00000000-0005-0000-0000-000067030000}"/>
    <cellStyle name="Normal 10 4 3 5 2" xfId="988" xr:uid="{00000000-0005-0000-0000-000068030000}"/>
    <cellStyle name="Normal 10 4 3 6" xfId="989" xr:uid="{00000000-0005-0000-0000-000069030000}"/>
    <cellStyle name="Normal 10 4 4" xfId="990" xr:uid="{00000000-0005-0000-0000-00006A030000}"/>
    <cellStyle name="Normal 10 4 4 2" xfId="991" xr:uid="{00000000-0005-0000-0000-00006B030000}"/>
    <cellStyle name="Normal 10 4 4 2 2" xfId="992" xr:uid="{00000000-0005-0000-0000-00006C030000}"/>
    <cellStyle name="Normal 10 4 4 3" xfId="993" xr:uid="{00000000-0005-0000-0000-00006D030000}"/>
    <cellStyle name="Normal 10 4 5" xfId="994" xr:uid="{00000000-0005-0000-0000-00006E030000}"/>
    <cellStyle name="Normal 10 4 5 2" xfId="995" xr:uid="{00000000-0005-0000-0000-00006F030000}"/>
    <cellStyle name="Normal 10 4 5 2 2" xfId="996" xr:uid="{00000000-0005-0000-0000-000070030000}"/>
    <cellStyle name="Normal 10 4 5 3" xfId="997" xr:uid="{00000000-0005-0000-0000-000071030000}"/>
    <cellStyle name="Normal 10 4 6" xfId="998" xr:uid="{00000000-0005-0000-0000-000072030000}"/>
    <cellStyle name="Normal 10 4 6 2" xfId="999" xr:uid="{00000000-0005-0000-0000-000073030000}"/>
    <cellStyle name="Normal 10 4 6 2 2" xfId="1000" xr:uid="{00000000-0005-0000-0000-000074030000}"/>
    <cellStyle name="Normal 10 4 6 3" xfId="1001" xr:uid="{00000000-0005-0000-0000-000075030000}"/>
    <cellStyle name="Normal 10 4 7" xfId="1002" xr:uid="{00000000-0005-0000-0000-000076030000}"/>
    <cellStyle name="Normal 10 4 7 2" xfId="1003" xr:uid="{00000000-0005-0000-0000-000077030000}"/>
    <cellStyle name="Normal 10 4 8" xfId="1004" xr:uid="{00000000-0005-0000-0000-000078030000}"/>
    <cellStyle name="Normal 10 4 9" xfId="957" xr:uid="{00000000-0005-0000-0000-000079030000}"/>
    <cellStyle name="Normal 10 5" xfId="1005" xr:uid="{00000000-0005-0000-0000-00007A030000}"/>
    <cellStyle name="Normal 10 5 2" xfId="1006" xr:uid="{00000000-0005-0000-0000-00007B030000}"/>
    <cellStyle name="Normal 10 5 2 2" xfId="1007" xr:uid="{00000000-0005-0000-0000-00007C030000}"/>
    <cellStyle name="Normal 10 5 2 2 2" xfId="1008" xr:uid="{00000000-0005-0000-0000-00007D030000}"/>
    <cellStyle name="Normal 10 5 2 3" xfId="1009" xr:uid="{00000000-0005-0000-0000-00007E030000}"/>
    <cellStyle name="Normal 10 5 3" xfId="1010" xr:uid="{00000000-0005-0000-0000-00007F030000}"/>
    <cellStyle name="Normal 10 5 3 2" xfId="1011" xr:uid="{00000000-0005-0000-0000-000080030000}"/>
    <cellStyle name="Normal 10 5 3 2 2" xfId="1012" xr:uid="{00000000-0005-0000-0000-000081030000}"/>
    <cellStyle name="Normal 10 5 3 3" xfId="1013" xr:uid="{00000000-0005-0000-0000-000082030000}"/>
    <cellStyle name="Normal 10 5 4" xfId="1014" xr:uid="{00000000-0005-0000-0000-000083030000}"/>
    <cellStyle name="Normal 10 5 4 2" xfId="1015" xr:uid="{00000000-0005-0000-0000-000084030000}"/>
    <cellStyle name="Normal 10 5 4 2 2" xfId="1016" xr:uid="{00000000-0005-0000-0000-000085030000}"/>
    <cellStyle name="Normal 10 5 4 3" xfId="1017" xr:uid="{00000000-0005-0000-0000-000086030000}"/>
    <cellStyle name="Normal 10 5 5" xfId="1018" xr:uid="{00000000-0005-0000-0000-000087030000}"/>
    <cellStyle name="Normal 10 5 5 2" xfId="1019" xr:uid="{00000000-0005-0000-0000-000088030000}"/>
    <cellStyle name="Normal 10 5 6" xfId="1020" xr:uid="{00000000-0005-0000-0000-000089030000}"/>
    <cellStyle name="Normal 10 6" xfId="1021" xr:uid="{00000000-0005-0000-0000-00008A030000}"/>
    <cellStyle name="Normal 10 6 2" xfId="1022" xr:uid="{00000000-0005-0000-0000-00008B030000}"/>
    <cellStyle name="Normal 10 6 2 2" xfId="1023" xr:uid="{00000000-0005-0000-0000-00008C030000}"/>
    <cellStyle name="Normal 10 6 2 2 2" xfId="1024" xr:uid="{00000000-0005-0000-0000-00008D030000}"/>
    <cellStyle name="Normal 10 6 2 3" xfId="1025" xr:uid="{00000000-0005-0000-0000-00008E030000}"/>
    <cellStyle name="Normal 10 6 3" xfId="1026" xr:uid="{00000000-0005-0000-0000-00008F030000}"/>
    <cellStyle name="Normal 10 6 3 2" xfId="1027" xr:uid="{00000000-0005-0000-0000-000090030000}"/>
    <cellStyle name="Normal 10 6 3 2 2" xfId="1028" xr:uid="{00000000-0005-0000-0000-000091030000}"/>
    <cellStyle name="Normal 10 6 3 3" xfId="1029" xr:uid="{00000000-0005-0000-0000-000092030000}"/>
    <cellStyle name="Normal 10 6 4" xfId="1030" xr:uid="{00000000-0005-0000-0000-000093030000}"/>
    <cellStyle name="Normal 10 6 4 2" xfId="1031" xr:uid="{00000000-0005-0000-0000-000094030000}"/>
    <cellStyle name="Normal 10 6 4 2 2" xfId="1032" xr:uid="{00000000-0005-0000-0000-000095030000}"/>
    <cellStyle name="Normal 10 6 4 3" xfId="1033" xr:uid="{00000000-0005-0000-0000-000096030000}"/>
    <cellStyle name="Normal 10 6 5" xfId="1034" xr:uid="{00000000-0005-0000-0000-000097030000}"/>
    <cellStyle name="Normal 10 6 5 2" xfId="1035" xr:uid="{00000000-0005-0000-0000-000098030000}"/>
    <cellStyle name="Normal 10 6 6" xfId="1036" xr:uid="{00000000-0005-0000-0000-000099030000}"/>
    <cellStyle name="Normal 10 7" xfId="1037" xr:uid="{00000000-0005-0000-0000-00009A030000}"/>
    <cellStyle name="Normal 10 7 2" xfId="1038" xr:uid="{00000000-0005-0000-0000-00009B030000}"/>
    <cellStyle name="Normal 10 7 2 2" xfId="1039" xr:uid="{00000000-0005-0000-0000-00009C030000}"/>
    <cellStyle name="Normal 10 7 3" xfId="1040" xr:uid="{00000000-0005-0000-0000-00009D030000}"/>
    <cellStyle name="Normal 10 8" xfId="1041" xr:uid="{00000000-0005-0000-0000-00009E030000}"/>
    <cellStyle name="Normal 10 8 2" xfId="1042" xr:uid="{00000000-0005-0000-0000-00009F030000}"/>
    <cellStyle name="Normal 10 8 2 2" xfId="1043" xr:uid="{00000000-0005-0000-0000-0000A0030000}"/>
    <cellStyle name="Normal 10 8 3" xfId="1044" xr:uid="{00000000-0005-0000-0000-0000A1030000}"/>
    <cellStyle name="Normal 10 9" xfId="1045" xr:uid="{00000000-0005-0000-0000-0000A2030000}"/>
    <cellStyle name="Normal 10 9 2" xfId="1046" xr:uid="{00000000-0005-0000-0000-0000A3030000}"/>
    <cellStyle name="Normal 10 9 2 2" xfId="1047" xr:uid="{00000000-0005-0000-0000-0000A4030000}"/>
    <cellStyle name="Normal 10 9 3" xfId="1048" xr:uid="{00000000-0005-0000-0000-0000A5030000}"/>
    <cellStyle name="Normal 11" xfId="22" xr:uid="{00000000-0005-0000-0000-0000A6030000}"/>
    <cellStyle name="Normal 11 2" xfId="1050" xr:uid="{00000000-0005-0000-0000-0000A7030000}"/>
    <cellStyle name="Normal 11 2 2" xfId="1051" xr:uid="{00000000-0005-0000-0000-0000A8030000}"/>
    <cellStyle name="Normal 11 2 2 2" xfId="1052" xr:uid="{00000000-0005-0000-0000-0000A9030000}"/>
    <cellStyle name="Normal 11 2 3" xfId="1053" xr:uid="{00000000-0005-0000-0000-0000AA030000}"/>
    <cellStyle name="Normal 11 2 4" xfId="1425" xr:uid="{00000000-0005-0000-0000-0000AB030000}"/>
    <cellStyle name="Normal 11 3" xfId="1054" xr:uid="{00000000-0005-0000-0000-0000AC030000}"/>
    <cellStyle name="Normal 11 4" xfId="23" xr:uid="{00000000-0005-0000-0000-0000AD030000}"/>
    <cellStyle name="Normal 11 5" xfId="1049" xr:uid="{00000000-0005-0000-0000-0000AE030000}"/>
    <cellStyle name="Normal 11 6" xfId="1561" xr:uid="{00000000-0005-0000-0000-0000AF030000}"/>
    <cellStyle name="Normal 12" xfId="24" xr:uid="{00000000-0005-0000-0000-0000B0030000}"/>
    <cellStyle name="Normal 12 2" xfId="25" xr:uid="{00000000-0005-0000-0000-0000B1030000}"/>
    <cellStyle name="Normal 12 2 2" xfId="26" xr:uid="{00000000-0005-0000-0000-0000B2030000}"/>
    <cellStyle name="Normal 12 2 2 2" xfId="1563" xr:uid="{00000000-0005-0000-0000-0000B3030000}"/>
    <cellStyle name="Normal 12 2 3" xfId="1415" xr:uid="{00000000-0005-0000-0000-0000B4030000}"/>
    <cellStyle name="Normal 12 2 3 2" xfId="1437" xr:uid="{00000000-0005-0000-0000-0000B5030000}"/>
    <cellStyle name="Normal 12 3" xfId="1055" xr:uid="{00000000-0005-0000-0000-0000B6030000}"/>
    <cellStyle name="Normal 12 4" xfId="1408" xr:uid="{00000000-0005-0000-0000-0000B7030000}"/>
    <cellStyle name="Normal 12 5" xfId="1410" xr:uid="{00000000-0005-0000-0000-0000B8030000}"/>
    <cellStyle name="Normal 12 6" xfId="1426" xr:uid="{00000000-0005-0000-0000-0000B9030000}"/>
    <cellStyle name="Normal 12 7" xfId="1444" xr:uid="{00000000-0005-0000-0000-0000BA030000}"/>
    <cellStyle name="Normal 12 8" xfId="1448" xr:uid="{00000000-0005-0000-0000-0000BB030000}"/>
    <cellStyle name="Normal 12 9" xfId="1562" xr:uid="{00000000-0005-0000-0000-0000BC030000}"/>
    <cellStyle name="Normal 12_spungeni_sporta_zale_ tame" xfId="1612" xr:uid="{6C4E82E0-399D-4D07-964D-0D180277D9EF}"/>
    <cellStyle name="Normal 13" xfId="27" xr:uid="{00000000-0005-0000-0000-0000BD030000}"/>
    <cellStyle name="Normal 13 2" xfId="1057" xr:uid="{00000000-0005-0000-0000-0000BE030000}"/>
    <cellStyle name="Normal 13 3" xfId="1056" xr:uid="{00000000-0005-0000-0000-0000BF030000}"/>
    <cellStyle name="Normal 13 4" xfId="1564" xr:uid="{00000000-0005-0000-0000-0000C0030000}"/>
    <cellStyle name="Normal 14" xfId="57" xr:uid="{00000000-0005-0000-0000-0000C1030000}"/>
    <cellStyle name="Normal 14 2" xfId="28" xr:uid="{00000000-0005-0000-0000-0000C2030000}"/>
    <cellStyle name="Normal 14 2 2" xfId="1058" xr:uid="{00000000-0005-0000-0000-0000C3030000}"/>
    <cellStyle name="Normal 14 2 2 2" xfId="1059" xr:uid="{00000000-0005-0000-0000-0000C4030000}"/>
    <cellStyle name="Normal 14 2 3" xfId="1060" xr:uid="{00000000-0005-0000-0000-0000C5030000}"/>
    <cellStyle name="Normal 14 3" xfId="1061" xr:uid="{00000000-0005-0000-0000-0000C6030000}"/>
    <cellStyle name="Normal 14 3 2" xfId="1062" xr:uid="{00000000-0005-0000-0000-0000C7030000}"/>
    <cellStyle name="Normal 14 4" xfId="1063" xr:uid="{00000000-0005-0000-0000-0000C8030000}"/>
    <cellStyle name="Normal 14 5" xfId="1565" xr:uid="{00000000-0005-0000-0000-0000C9030000}"/>
    <cellStyle name="Normal 15" xfId="29" xr:uid="{00000000-0005-0000-0000-0000CA030000}"/>
    <cellStyle name="Normal 15 2" xfId="234" xr:uid="{00000000-0005-0000-0000-0000CB030000}"/>
    <cellStyle name="Normal 15 2 2" xfId="30" xr:uid="{00000000-0005-0000-0000-0000CC030000}"/>
    <cellStyle name="Normal 15 2 2 2" xfId="1566" xr:uid="{00000000-0005-0000-0000-0000CD030000}"/>
    <cellStyle name="Normal 15 2 2 3" xfId="1567" xr:uid="{00000000-0005-0000-0000-0000CE030000}"/>
    <cellStyle name="Normal 15 2 3" xfId="1568" xr:uid="{00000000-0005-0000-0000-0000CF030000}"/>
    <cellStyle name="Normal 15 3" xfId="1569" xr:uid="{00000000-0005-0000-0000-0000D0030000}"/>
    <cellStyle name="Normal 16" xfId="1064" xr:uid="{00000000-0005-0000-0000-0000D1030000}"/>
    <cellStyle name="Normal 16 2 2" xfId="1570" xr:uid="{00000000-0005-0000-0000-0000D2030000}"/>
    <cellStyle name="Normal 17" xfId="1065" xr:uid="{00000000-0005-0000-0000-0000D3030000}"/>
    <cellStyle name="Normal 18" xfId="235" xr:uid="{00000000-0005-0000-0000-0000D4030000}"/>
    <cellStyle name="Normal 181" xfId="1614" xr:uid="{1E8881FF-FD45-4295-B272-BDFF799209EF}"/>
    <cellStyle name="Normal 182" xfId="1615" xr:uid="{0315DEF1-C126-46B5-B658-90BE08271292}"/>
    <cellStyle name="Normal 19" xfId="236" xr:uid="{00000000-0005-0000-0000-0000D5030000}"/>
    <cellStyle name="Normal 19 2" xfId="1066" xr:uid="{00000000-0005-0000-0000-0000D6030000}"/>
    <cellStyle name="Normal 2" xfId="31" xr:uid="{00000000-0005-0000-0000-0000D7030000}"/>
    <cellStyle name="Normal 2 10" xfId="1067" xr:uid="{00000000-0005-0000-0000-0000D8030000}"/>
    <cellStyle name="Normal 2 11" xfId="1068" xr:uid="{00000000-0005-0000-0000-0000D9030000}"/>
    <cellStyle name="Normal 2 11 2" xfId="1069" xr:uid="{00000000-0005-0000-0000-0000DA030000}"/>
    <cellStyle name="Normal 2 12" xfId="1070" xr:uid="{00000000-0005-0000-0000-0000DB030000}"/>
    <cellStyle name="Normal 2 13" xfId="1436" xr:uid="{00000000-0005-0000-0000-0000DC030000}"/>
    <cellStyle name="Normal 2 2" xfId="32" xr:uid="{00000000-0005-0000-0000-0000DD030000}"/>
    <cellStyle name="Normal 2 2 10" xfId="1071" xr:uid="{00000000-0005-0000-0000-0000DE030000}"/>
    <cellStyle name="Normal 2 2 11" xfId="1571" xr:uid="{00000000-0005-0000-0000-0000DF030000}"/>
    <cellStyle name="Normal 2 2 2" xfId="33" xr:uid="{00000000-0005-0000-0000-0000E0030000}"/>
    <cellStyle name="Normal 2 2 2 2" xfId="1072" xr:uid="{00000000-0005-0000-0000-0000E1030000}"/>
    <cellStyle name="Normal 2 2 2 3" xfId="1073" xr:uid="{00000000-0005-0000-0000-0000E2030000}"/>
    <cellStyle name="Normal 2 2 2 3 2" xfId="1074" xr:uid="{00000000-0005-0000-0000-0000E3030000}"/>
    <cellStyle name="Normal 2 2 2 4" xfId="1075" xr:uid="{00000000-0005-0000-0000-0000E4030000}"/>
    <cellStyle name="Normal 2 2 3" xfId="237" xr:uid="{00000000-0005-0000-0000-0000E5030000}"/>
    <cellStyle name="Normal 2 2 3 2" xfId="1572" xr:uid="{00000000-0005-0000-0000-0000E6030000}"/>
    <cellStyle name="Normal 2 2 4" xfId="1076" xr:uid="{00000000-0005-0000-0000-0000E7030000}"/>
    <cellStyle name="Normal 2 2 5" xfId="1077" xr:uid="{00000000-0005-0000-0000-0000E8030000}"/>
    <cellStyle name="Normal 2 2 5 2" xfId="1078" xr:uid="{00000000-0005-0000-0000-0000E9030000}"/>
    <cellStyle name="Normal 2 2 5 2 2" xfId="1079" xr:uid="{00000000-0005-0000-0000-0000EA030000}"/>
    <cellStyle name="Normal 2 2 5 3" xfId="1080" xr:uid="{00000000-0005-0000-0000-0000EB030000}"/>
    <cellStyle name="Normal 2 2 6" xfId="1081" xr:uid="{00000000-0005-0000-0000-0000EC030000}"/>
    <cellStyle name="Normal 2 2 6 2" xfId="1082" xr:uid="{00000000-0005-0000-0000-0000ED030000}"/>
    <cellStyle name="Normal 2 2 6 2 2" xfId="1083" xr:uid="{00000000-0005-0000-0000-0000EE030000}"/>
    <cellStyle name="Normal 2 2 6 3" xfId="1084" xr:uid="{00000000-0005-0000-0000-0000EF030000}"/>
    <cellStyle name="Normal 2 2 7" xfId="1085" xr:uid="{00000000-0005-0000-0000-0000F0030000}"/>
    <cellStyle name="Normal 2 2 7 2" xfId="1086" xr:uid="{00000000-0005-0000-0000-0000F1030000}"/>
    <cellStyle name="Normal 2 2 8" xfId="1087" xr:uid="{00000000-0005-0000-0000-0000F2030000}"/>
    <cellStyle name="Normal 2 2 8 2" xfId="1088" xr:uid="{00000000-0005-0000-0000-0000F3030000}"/>
    <cellStyle name="Normal 2 2 8 2 2" xfId="1089" xr:uid="{00000000-0005-0000-0000-0000F4030000}"/>
    <cellStyle name="Normal 2 2 8 3" xfId="1090" xr:uid="{00000000-0005-0000-0000-0000F5030000}"/>
    <cellStyle name="Normal 2 2 8 3 2" xfId="1091" xr:uid="{00000000-0005-0000-0000-0000F6030000}"/>
    <cellStyle name="Normal 2 2 8 4" xfId="1092" xr:uid="{00000000-0005-0000-0000-0000F7030000}"/>
    <cellStyle name="Normal 2 2 9" xfId="1093" xr:uid="{00000000-0005-0000-0000-0000F8030000}"/>
    <cellStyle name="Normal 2 2_10 decembris-janvaris !!!!" xfId="1573" xr:uid="{00000000-0005-0000-0000-0000F9030000}"/>
    <cellStyle name="Normal 2 3" xfId="34" xr:uid="{00000000-0005-0000-0000-0000FA030000}"/>
    <cellStyle name="Normal 2 3 2" xfId="35" xr:uid="{00000000-0005-0000-0000-0000FB030000}"/>
    <cellStyle name="Normal 2 3 3" xfId="1094" xr:uid="{00000000-0005-0000-0000-0000FC030000}"/>
    <cellStyle name="Normal 2 3 4" xfId="1095" xr:uid="{00000000-0005-0000-0000-0000FD030000}"/>
    <cellStyle name="Normal 2 3 5" xfId="1096" xr:uid="{00000000-0005-0000-0000-0000FE030000}"/>
    <cellStyle name="Normal 2 3 5 2" xfId="1097" xr:uid="{00000000-0005-0000-0000-0000FF030000}"/>
    <cellStyle name="Normal 2 3 6" xfId="1098" xr:uid="{00000000-0005-0000-0000-000000040000}"/>
    <cellStyle name="Normal 2 3 6 2" xfId="1099" xr:uid="{00000000-0005-0000-0000-000001040000}"/>
    <cellStyle name="Normal 2 3 7" xfId="1100" xr:uid="{00000000-0005-0000-0000-000002040000}"/>
    <cellStyle name="Normal 2 3 7 2" xfId="1101" xr:uid="{00000000-0005-0000-0000-000003040000}"/>
    <cellStyle name="Normal 2 3 8" xfId="1102" xr:uid="{00000000-0005-0000-0000-000004040000}"/>
    <cellStyle name="Normal 2 4" xfId="238" xr:uid="{00000000-0005-0000-0000-000005040000}"/>
    <cellStyle name="Normal 2 4 2" xfId="1103" xr:uid="{00000000-0005-0000-0000-000006040000}"/>
    <cellStyle name="Normal 2 4 3" xfId="1104" xr:uid="{00000000-0005-0000-0000-000007040000}"/>
    <cellStyle name="Normal 2 4 3 2" xfId="1105" xr:uid="{00000000-0005-0000-0000-000008040000}"/>
    <cellStyle name="Normal 2 4 4" xfId="1106" xr:uid="{00000000-0005-0000-0000-000009040000}"/>
    <cellStyle name="Normal 2 5" xfId="239" xr:uid="{00000000-0005-0000-0000-00000A040000}"/>
    <cellStyle name="Normal 2 6" xfId="240" xr:uid="{00000000-0005-0000-0000-00000B040000}"/>
    <cellStyle name="Normal 2 7" xfId="241" xr:uid="{00000000-0005-0000-0000-00000C040000}"/>
    <cellStyle name="Normal 2 8" xfId="1107" xr:uid="{00000000-0005-0000-0000-00000D040000}"/>
    <cellStyle name="Normal 2 8 2" xfId="1108" xr:uid="{00000000-0005-0000-0000-00000E040000}"/>
    <cellStyle name="Normal 2 8 2 2" xfId="1109" xr:uid="{00000000-0005-0000-0000-00000F040000}"/>
    <cellStyle name="Normal 2 8 3" xfId="1110" xr:uid="{00000000-0005-0000-0000-000010040000}"/>
    <cellStyle name="Normal 2 9" xfId="1111" xr:uid="{00000000-0005-0000-0000-000011040000}"/>
    <cellStyle name="Normal 2 9 2" xfId="1112" xr:uid="{00000000-0005-0000-0000-000012040000}"/>
    <cellStyle name="Normal 2 9 2 2" xfId="1113" xr:uid="{00000000-0005-0000-0000-000013040000}"/>
    <cellStyle name="Normal 2 9 2 2 2" xfId="1114" xr:uid="{00000000-0005-0000-0000-000014040000}"/>
    <cellStyle name="Normal 2 9 2 3" xfId="1115" xr:uid="{00000000-0005-0000-0000-000015040000}"/>
    <cellStyle name="Normal 2 9 3" xfId="1116" xr:uid="{00000000-0005-0000-0000-000016040000}"/>
    <cellStyle name="Normal 2 9 3 2" xfId="1117" xr:uid="{00000000-0005-0000-0000-000017040000}"/>
    <cellStyle name="Normal 2 9 4" xfId="1118" xr:uid="{00000000-0005-0000-0000-000018040000}"/>
    <cellStyle name="Normal 2 9 4 2" xfId="1119" xr:uid="{00000000-0005-0000-0000-000019040000}"/>
    <cellStyle name="Normal 2 9 5" xfId="1120" xr:uid="{00000000-0005-0000-0000-00001A040000}"/>
    <cellStyle name="Normal 2_1_4" xfId="1611" xr:uid="{3FDAC81B-C5EC-4FEF-8860-F3E0E708B7C1}"/>
    <cellStyle name="Normal 20" xfId="1121" xr:uid="{00000000-0005-0000-0000-00001C040000}"/>
    <cellStyle name="Normal 20 2" xfId="1122" xr:uid="{00000000-0005-0000-0000-00001D040000}"/>
    <cellStyle name="Normal 21" xfId="1123" xr:uid="{00000000-0005-0000-0000-00001E040000}"/>
    <cellStyle name="Normal 21 2" xfId="1124" xr:uid="{00000000-0005-0000-0000-00001F040000}"/>
    <cellStyle name="Normal 22" xfId="1125" xr:uid="{00000000-0005-0000-0000-000020040000}"/>
    <cellStyle name="Normal 22 2" xfId="1126" xr:uid="{00000000-0005-0000-0000-000021040000}"/>
    <cellStyle name="Normal 22 2 2" xfId="1127" xr:uid="{00000000-0005-0000-0000-000022040000}"/>
    <cellStyle name="Normal 22 3" xfId="1128" xr:uid="{00000000-0005-0000-0000-000023040000}"/>
    <cellStyle name="Normal 22 3 2" xfId="1129" xr:uid="{00000000-0005-0000-0000-000024040000}"/>
    <cellStyle name="Normal 22 4" xfId="1130" xr:uid="{00000000-0005-0000-0000-000025040000}"/>
    <cellStyle name="Normal 22 5" xfId="1131" xr:uid="{00000000-0005-0000-0000-000026040000}"/>
    <cellStyle name="Normal 23" xfId="1132" xr:uid="{00000000-0005-0000-0000-000027040000}"/>
    <cellStyle name="Normal 23 2" xfId="1133" xr:uid="{00000000-0005-0000-0000-000028040000}"/>
    <cellStyle name="Normal 24" xfId="1134" xr:uid="{00000000-0005-0000-0000-000029040000}"/>
    <cellStyle name="Normal 24 2" xfId="1135" xr:uid="{00000000-0005-0000-0000-00002A040000}"/>
    <cellStyle name="Normal 24 3" xfId="1136" xr:uid="{00000000-0005-0000-0000-00002B040000}"/>
    <cellStyle name="Normal 24 3 2" xfId="1137" xr:uid="{00000000-0005-0000-0000-00002C040000}"/>
    <cellStyle name="Normal 25" xfId="1138" xr:uid="{00000000-0005-0000-0000-00002D040000}"/>
    <cellStyle name="Normal 25 2" xfId="1139" xr:uid="{00000000-0005-0000-0000-00002E040000}"/>
    <cellStyle name="Normal 25 3" xfId="1140" xr:uid="{00000000-0005-0000-0000-00002F040000}"/>
    <cellStyle name="Normal 25 3 2" xfId="1141" xr:uid="{00000000-0005-0000-0000-000030040000}"/>
    <cellStyle name="Normal 26" xfId="1142" xr:uid="{00000000-0005-0000-0000-000031040000}"/>
    <cellStyle name="Normal 26 2" xfId="1143" xr:uid="{00000000-0005-0000-0000-000032040000}"/>
    <cellStyle name="Normal 265" xfId="1398" xr:uid="{00000000-0005-0000-0000-000033040000}"/>
    <cellStyle name="Normal 265 2" xfId="1407" xr:uid="{00000000-0005-0000-0000-000034040000}"/>
    <cellStyle name="Normal 265 2 2" xfId="1409" xr:uid="{00000000-0005-0000-0000-000035040000}"/>
    <cellStyle name="Normal 265 2 2 2" xfId="1418" xr:uid="{00000000-0005-0000-0000-000036040000}"/>
    <cellStyle name="Normal 265 2 3" xfId="1414" xr:uid="{00000000-0005-0000-0000-000037040000}"/>
    <cellStyle name="Normal 265 2 4" xfId="1427" xr:uid="{00000000-0005-0000-0000-000038040000}"/>
    <cellStyle name="Normal 267" xfId="1402" xr:uid="{00000000-0005-0000-0000-000039040000}"/>
    <cellStyle name="Normal 268" xfId="1403" xr:uid="{00000000-0005-0000-0000-00003A040000}"/>
    <cellStyle name="Normal 269" xfId="1404" xr:uid="{00000000-0005-0000-0000-00003B040000}"/>
    <cellStyle name="Normal 27" xfId="1380" xr:uid="{00000000-0005-0000-0000-00003C040000}"/>
    <cellStyle name="Normal 270" xfId="1523" xr:uid="{00000000-0005-0000-0000-00003D040000}"/>
    <cellStyle name="Normal 272" xfId="1405" xr:uid="{00000000-0005-0000-0000-00003E040000}"/>
    <cellStyle name="Normal 273" xfId="1406" xr:uid="{00000000-0005-0000-0000-00003F040000}"/>
    <cellStyle name="Normal 28" xfId="1381" xr:uid="{00000000-0005-0000-0000-000040040000}"/>
    <cellStyle name="Normal 29" xfId="1394" xr:uid="{00000000-0005-0000-0000-000041040000}"/>
    <cellStyle name="Normal 29 2" xfId="1400" xr:uid="{00000000-0005-0000-0000-000042040000}"/>
    <cellStyle name="Normal 3" xfId="36" xr:uid="{00000000-0005-0000-0000-000043040000}"/>
    <cellStyle name="Normal 3 10" xfId="1610" xr:uid="{516C47EB-C2C6-40A8-9C5D-22EA71E5858E}"/>
    <cellStyle name="Normal 3 10 2 2" xfId="1613" xr:uid="{CA7539BE-DF02-4ECA-B17F-A1394AD33297}"/>
    <cellStyle name="Normal 3 2" xfId="242" xr:uid="{00000000-0005-0000-0000-000044040000}"/>
    <cellStyle name="Normal 3 2 2" xfId="1144" xr:uid="{00000000-0005-0000-0000-000045040000}"/>
    <cellStyle name="Normal 3 2 2 2" xfId="1145" xr:uid="{00000000-0005-0000-0000-000046040000}"/>
    <cellStyle name="Normal 3 2 2 2 2" xfId="1146" xr:uid="{00000000-0005-0000-0000-000047040000}"/>
    <cellStyle name="Normal 3 2 2 2 2 2" xfId="1147" xr:uid="{00000000-0005-0000-0000-000048040000}"/>
    <cellStyle name="Normal 3 2 2 2 3" xfId="1148" xr:uid="{00000000-0005-0000-0000-000049040000}"/>
    <cellStyle name="Normal 3 2 3" xfId="1149" xr:uid="{00000000-0005-0000-0000-00004A040000}"/>
    <cellStyle name="Normal 3 2 3 2" xfId="1150" xr:uid="{00000000-0005-0000-0000-00004B040000}"/>
    <cellStyle name="Normal 3 2 3 2 2" xfId="1151" xr:uid="{00000000-0005-0000-0000-00004C040000}"/>
    <cellStyle name="Normal 3 2 3 3" xfId="1152" xr:uid="{00000000-0005-0000-0000-00004D040000}"/>
    <cellStyle name="Normal 3 2 4" xfId="1153" xr:uid="{00000000-0005-0000-0000-00004E040000}"/>
    <cellStyle name="Normal 3 2 4 2" xfId="1154" xr:uid="{00000000-0005-0000-0000-00004F040000}"/>
    <cellStyle name="Normal 3 3" xfId="243" xr:uid="{00000000-0005-0000-0000-000050040000}"/>
    <cellStyle name="Normal 3 3 2" xfId="1155" xr:uid="{00000000-0005-0000-0000-000051040000}"/>
    <cellStyle name="Normal 3 3 3" xfId="1574" xr:uid="{00000000-0005-0000-0000-000052040000}"/>
    <cellStyle name="Normal 3 4" xfId="244" xr:uid="{00000000-0005-0000-0000-000053040000}"/>
    <cellStyle name="Normal 3 5" xfId="1156" xr:uid="{00000000-0005-0000-0000-000054040000}"/>
    <cellStyle name="Normal 3 5 2" xfId="1157" xr:uid="{00000000-0005-0000-0000-000055040000}"/>
    <cellStyle name="Normal 3 5 2 2" xfId="1158" xr:uid="{00000000-0005-0000-0000-000056040000}"/>
    <cellStyle name="Normal 3 5 3" xfId="1159" xr:uid="{00000000-0005-0000-0000-000057040000}"/>
    <cellStyle name="Normal 3 6" xfId="1160" xr:uid="{00000000-0005-0000-0000-000058040000}"/>
    <cellStyle name="Normal 3 6 2" xfId="1161" xr:uid="{00000000-0005-0000-0000-000059040000}"/>
    <cellStyle name="Normal 3 7" xfId="1162" xr:uid="{00000000-0005-0000-0000-00005A040000}"/>
    <cellStyle name="Normal 3 8" xfId="1163" xr:uid="{00000000-0005-0000-0000-00005B040000}"/>
    <cellStyle name="Normal 3 9" xfId="1164" xr:uid="{00000000-0005-0000-0000-00005C040000}"/>
    <cellStyle name="Normal 3_1-21-07-11 (2)" xfId="1575" xr:uid="{00000000-0005-0000-0000-00005D040000}"/>
    <cellStyle name="Normal 30" xfId="1165" xr:uid="{00000000-0005-0000-0000-00005E040000}"/>
    <cellStyle name="Normal 31" xfId="1399" xr:uid="{00000000-0005-0000-0000-00005F040000}"/>
    <cellStyle name="Normal 31 2" xfId="1576" xr:uid="{00000000-0005-0000-0000-000060040000}"/>
    <cellStyle name="Normal 32" xfId="1419" xr:uid="{00000000-0005-0000-0000-000061040000}"/>
    <cellStyle name="Normal 33" xfId="1431" xr:uid="{00000000-0005-0000-0000-000062040000}"/>
    <cellStyle name="Normal 34" xfId="1435" xr:uid="{00000000-0005-0000-0000-000063040000}"/>
    <cellStyle name="Normal 35" xfId="1438" xr:uid="{00000000-0005-0000-0000-000064040000}"/>
    <cellStyle name="Normal 36" xfId="1442" xr:uid="{00000000-0005-0000-0000-000065040000}"/>
    <cellStyle name="Normal 37" xfId="1443" xr:uid="{00000000-0005-0000-0000-000066040000}"/>
    <cellStyle name="Normal 38" xfId="93" xr:uid="{00000000-0005-0000-0000-000067040000}"/>
    <cellStyle name="Normal 39" xfId="1445" xr:uid="{00000000-0005-0000-0000-000068040000}"/>
    <cellStyle name="Normal 4" xfId="37" xr:uid="{00000000-0005-0000-0000-000069040000}"/>
    <cellStyle name="Normal 4 2" xfId="246" xr:uid="{00000000-0005-0000-0000-00006A040000}"/>
    <cellStyle name="Normal 4 2 2" xfId="1166" xr:uid="{00000000-0005-0000-0000-00006B040000}"/>
    <cellStyle name="Normal 4 2 3" xfId="1167" xr:uid="{00000000-0005-0000-0000-00006C040000}"/>
    <cellStyle name="Normal 4 2 3 2" xfId="1168" xr:uid="{00000000-0005-0000-0000-00006D040000}"/>
    <cellStyle name="Normal 4 2 3 2 2" xfId="1169" xr:uid="{00000000-0005-0000-0000-00006E040000}"/>
    <cellStyle name="Normal 4 2 3 3" xfId="1170" xr:uid="{00000000-0005-0000-0000-00006F040000}"/>
    <cellStyle name="Normal 4 2 4" xfId="1171" xr:uid="{00000000-0005-0000-0000-000070040000}"/>
    <cellStyle name="Normal 4 2 4 2" xfId="1172" xr:uid="{00000000-0005-0000-0000-000071040000}"/>
    <cellStyle name="Normal 4 2 5" xfId="1417" xr:uid="{00000000-0005-0000-0000-000072040000}"/>
    <cellStyle name="Normal 4 3" xfId="319" xr:uid="{00000000-0005-0000-0000-000073040000}"/>
    <cellStyle name="Normal 4 3 2" xfId="1173" xr:uid="{00000000-0005-0000-0000-000074040000}"/>
    <cellStyle name="Normal 4 3 3" xfId="1396" xr:uid="{00000000-0005-0000-0000-000075040000}"/>
    <cellStyle name="Normal 4 4" xfId="1174" xr:uid="{00000000-0005-0000-0000-000076040000}"/>
    <cellStyle name="Normal 4 4 2" xfId="1175" xr:uid="{00000000-0005-0000-0000-000077040000}"/>
    <cellStyle name="Normal 4 4 2 2" xfId="1176" xr:uid="{00000000-0005-0000-0000-000078040000}"/>
    <cellStyle name="Normal 4 4 3" xfId="1177" xr:uid="{00000000-0005-0000-0000-000079040000}"/>
    <cellStyle name="Normal 4 5" xfId="1178" xr:uid="{00000000-0005-0000-0000-00007A040000}"/>
    <cellStyle name="Normal 4 5 2" xfId="1179" xr:uid="{00000000-0005-0000-0000-00007B040000}"/>
    <cellStyle name="Normal 4 5 2 2" xfId="1180" xr:uid="{00000000-0005-0000-0000-00007C040000}"/>
    <cellStyle name="Normal 4 5 3" xfId="1181" xr:uid="{00000000-0005-0000-0000-00007D040000}"/>
    <cellStyle name="Normal 4 6" xfId="1182" xr:uid="{00000000-0005-0000-0000-00007E040000}"/>
    <cellStyle name="Normal 4 6 2" xfId="1183" xr:uid="{00000000-0005-0000-0000-00007F040000}"/>
    <cellStyle name="Normal 4 7" xfId="1184" xr:uid="{00000000-0005-0000-0000-000080040000}"/>
    <cellStyle name="Normal 4 8" xfId="245" xr:uid="{00000000-0005-0000-0000-000081040000}"/>
    <cellStyle name="Normal 4 9" xfId="1413" xr:uid="{00000000-0005-0000-0000-000082040000}"/>
    <cellStyle name="Normal 40" xfId="1446" xr:uid="{00000000-0005-0000-0000-000083040000}"/>
    <cellStyle name="Normal 41" xfId="1447" xr:uid="{00000000-0005-0000-0000-000084040000}"/>
    <cellStyle name="Normal 42" xfId="1449" xr:uid="{00000000-0005-0000-0000-000085040000}"/>
    <cellStyle name="Normal 43" xfId="1450" xr:uid="{00000000-0005-0000-0000-000086040000}"/>
    <cellStyle name="Normal 44" xfId="1451" xr:uid="{00000000-0005-0000-0000-000087040000}"/>
    <cellStyle name="Normal 45" xfId="1452" xr:uid="{00000000-0005-0000-0000-000088040000}"/>
    <cellStyle name="Normal 46" xfId="1453" xr:uid="{00000000-0005-0000-0000-000089040000}"/>
    <cellStyle name="Normal 47" xfId="1454" xr:uid="{00000000-0005-0000-0000-00008A040000}"/>
    <cellStyle name="Normal 48" xfId="1455" xr:uid="{00000000-0005-0000-0000-00008B040000}"/>
    <cellStyle name="Normal 49" xfId="1456" xr:uid="{00000000-0005-0000-0000-00008C040000}"/>
    <cellStyle name="Normal 5" xfId="38" xr:uid="{00000000-0005-0000-0000-00008D040000}"/>
    <cellStyle name="Normal 5 2" xfId="39" xr:uid="{00000000-0005-0000-0000-00008E040000}"/>
    <cellStyle name="Normal 5 2 2" xfId="40" xr:uid="{00000000-0005-0000-0000-00008F040000}"/>
    <cellStyle name="Normal 5 2 2 2" xfId="248" xr:uid="{00000000-0005-0000-0000-000090040000}"/>
    <cellStyle name="Normal 5 2 3" xfId="41" xr:uid="{00000000-0005-0000-0000-000091040000}"/>
    <cellStyle name="Normal 5 2 3 2" xfId="1385" xr:uid="{00000000-0005-0000-0000-000092040000}"/>
    <cellStyle name="Normal 5 2 4" xfId="247" xr:uid="{00000000-0005-0000-0000-000093040000}"/>
    <cellStyle name="Normal 5 2 5" xfId="1433" xr:uid="{00000000-0005-0000-0000-000094040000}"/>
    <cellStyle name="Normal 5 3" xfId="42" xr:uid="{00000000-0005-0000-0000-000095040000}"/>
    <cellStyle name="Normal 5 3 2" xfId="249" xr:uid="{00000000-0005-0000-0000-000096040000}"/>
    <cellStyle name="Normal 5 4" xfId="250" xr:uid="{00000000-0005-0000-0000-000097040000}"/>
    <cellStyle name="Normal 5 4 2" xfId="1185" xr:uid="{00000000-0005-0000-0000-000098040000}"/>
    <cellStyle name="Normal 5 4 2 2" xfId="1186" xr:uid="{00000000-0005-0000-0000-000099040000}"/>
    <cellStyle name="Normal 5 4 2 3" xfId="43" xr:uid="{00000000-0005-0000-0000-00009A040000}"/>
    <cellStyle name="Normal 5 4 3" xfId="1187" xr:uid="{00000000-0005-0000-0000-00009B040000}"/>
    <cellStyle name="Normal 5 4 3 2" xfId="1188" xr:uid="{00000000-0005-0000-0000-00009C040000}"/>
    <cellStyle name="Normal 5 4 4" xfId="1189" xr:uid="{00000000-0005-0000-0000-00009D040000}"/>
    <cellStyle name="Normal 5 5" xfId="1190" xr:uid="{00000000-0005-0000-0000-00009E040000}"/>
    <cellStyle name="Normal 5 5 2" xfId="1191" xr:uid="{00000000-0005-0000-0000-00009F040000}"/>
    <cellStyle name="Normal 5 6" xfId="1192" xr:uid="{00000000-0005-0000-0000-0000A0040000}"/>
    <cellStyle name="Normal 5 6 2" xfId="1193" xr:uid="{00000000-0005-0000-0000-0000A1040000}"/>
    <cellStyle name="Normal 5 7" xfId="1194" xr:uid="{00000000-0005-0000-0000-0000A2040000}"/>
    <cellStyle name="Normal 5 7 2" xfId="1195" xr:uid="{00000000-0005-0000-0000-0000A3040000}"/>
    <cellStyle name="Normal 5 8" xfId="1382" xr:uid="{00000000-0005-0000-0000-0000A4040000}"/>
    <cellStyle name="Normal 5_1-7" xfId="251" xr:uid="{00000000-0005-0000-0000-0000A5040000}"/>
    <cellStyle name="Normal 50" xfId="1457" xr:uid="{00000000-0005-0000-0000-0000A6040000}"/>
    <cellStyle name="Normal 51" xfId="1458" xr:uid="{00000000-0005-0000-0000-0000A7040000}"/>
    <cellStyle name="Normal 52" xfId="1459" xr:uid="{00000000-0005-0000-0000-0000A8040000}"/>
    <cellStyle name="Normal 53" xfId="1460" xr:uid="{00000000-0005-0000-0000-0000A9040000}"/>
    <cellStyle name="Normal 54" xfId="1461" xr:uid="{00000000-0005-0000-0000-0000AA040000}"/>
    <cellStyle name="Normal 55" xfId="1462" xr:uid="{00000000-0005-0000-0000-0000AB040000}"/>
    <cellStyle name="Normal 56" xfId="1524" xr:uid="{00000000-0005-0000-0000-0000AC040000}"/>
    <cellStyle name="Normal 57" xfId="1525" xr:uid="{00000000-0005-0000-0000-0000AD040000}"/>
    <cellStyle name="Normal 58" xfId="1526" xr:uid="{00000000-0005-0000-0000-0000AE040000}"/>
    <cellStyle name="Normal 59" xfId="1527" xr:uid="{00000000-0005-0000-0000-0000AF040000}"/>
    <cellStyle name="Normal 6" xfId="44" xr:uid="{00000000-0005-0000-0000-0000B0040000}"/>
    <cellStyle name="Normal 6 2" xfId="1196" xr:uid="{00000000-0005-0000-0000-0000B1040000}"/>
    <cellStyle name="Normal 6 2 2" xfId="1197" xr:uid="{00000000-0005-0000-0000-0000B2040000}"/>
    <cellStyle name="Normal 6 2 3" xfId="1198" xr:uid="{00000000-0005-0000-0000-0000B3040000}"/>
    <cellStyle name="Normal 6 2 3 2" xfId="1199" xr:uid="{00000000-0005-0000-0000-0000B4040000}"/>
    <cellStyle name="Normal 6 2 4" xfId="1200" xr:uid="{00000000-0005-0000-0000-0000B5040000}"/>
    <cellStyle name="Normal 6 2 4 2" xfId="1201" xr:uid="{00000000-0005-0000-0000-0000B6040000}"/>
    <cellStyle name="Normal 6 2 5" xfId="1202" xr:uid="{00000000-0005-0000-0000-0000B7040000}"/>
    <cellStyle name="Normal 6 2 5 2" xfId="1203" xr:uid="{00000000-0005-0000-0000-0000B8040000}"/>
    <cellStyle name="Normal 6 2 6" xfId="1516" xr:uid="{00000000-0005-0000-0000-0000B9040000}"/>
    <cellStyle name="Normal 6 3" xfId="1204" xr:uid="{00000000-0005-0000-0000-0000BA040000}"/>
    <cellStyle name="Normal 6 3 2" xfId="1205" xr:uid="{00000000-0005-0000-0000-0000BB040000}"/>
    <cellStyle name="Normal 6 3 2 2" xfId="1206" xr:uid="{00000000-0005-0000-0000-0000BC040000}"/>
    <cellStyle name="Normal 6 3 3" xfId="1207" xr:uid="{00000000-0005-0000-0000-0000BD040000}"/>
    <cellStyle name="Normal 6 4" xfId="1208" xr:uid="{00000000-0005-0000-0000-0000BE040000}"/>
    <cellStyle name="Normal 6 5" xfId="54" xr:uid="{00000000-0005-0000-0000-0000BF040000}"/>
    <cellStyle name="Normal 6 6" xfId="1498" xr:uid="{00000000-0005-0000-0000-0000C0040000}"/>
    <cellStyle name="Normal 60" xfId="1528" xr:uid="{00000000-0005-0000-0000-0000C1040000}"/>
    <cellStyle name="Normal 61" xfId="1529" xr:uid="{00000000-0005-0000-0000-0000C2040000}"/>
    <cellStyle name="Normal 62" xfId="1530" xr:uid="{00000000-0005-0000-0000-0000C3040000}"/>
    <cellStyle name="Normal 63" xfId="1531" xr:uid="{00000000-0005-0000-0000-0000C4040000}"/>
    <cellStyle name="Normal 64" xfId="1532" xr:uid="{00000000-0005-0000-0000-0000C5040000}"/>
    <cellStyle name="Normal 65" xfId="1533" xr:uid="{00000000-0005-0000-0000-0000C6040000}"/>
    <cellStyle name="Normal 66" xfId="1534" xr:uid="{00000000-0005-0000-0000-0000C7040000}"/>
    <cellStyle name="Normal 67" xfId="1535" xr:uid="{00000000-0005-0000-0000-0000C8040000}"/>
    <cellStyle name="Normal 68" xfId="1536" xr:uid="{00000000-0005-0000-0000-0000C9040000}"/>
    <cellStyle name="Normal 69" xfId="1537" xr:uid="{00000000-0005-0000-0000-0000CA040000}"/>
    <cellStyle name="Normal 7" xfId="45" xr:uid="{00000000-0005-0000-0000-0000CB040000}"/>
    <cellStyle name="Normal 7 2" xfId="46" xr:uid="{00000000-0005-0000-0000-0000CC040000}"/>
    <cellStyle name="Normal 7 3" xfId="1209" xr:uid="{00000000-0005-0000-0000-0000CD040000}"/>
    <cellStyle name="Normal 7 3 2" xfId="1210" xr:uid="{00000000-0005-0000-0000-0000CE040000}"/>
    <cellStyle name="Normal 7 3 2 2" xfId="1211" xr:uid="{00000000-0005-0000-0000-0000CF040000}"/>
    <cellStyle name="Normal 7 3 3" xfId="1212" xr:uid="{00000000-0005-0000-0000-0000D0040000}"/>
    <cellStyle name="Normal 7 4" xfId="1213" xr:uid="{00000000-0005-0000-0000-0000D1040000}"/>
    <cellStyle name="Normal 7 5" xfId="55" xr:uid="{00000000-0005-0000-0000-0000D2040000}"/>
    <cellStyle name="Normal 70" xfId="1538" xr:uid="{00000000-0005-0000-0000-0000D3040000}"/>
    <cellStyle name="Normal 71" xfId="1539" xr:uid="{00000000-0005-0000-0000-0000D4040000}"/>
    <cellStyle name="Normal 72" xfId="1540" xr:uid="{00000000-0005-0000-0000-0000D5040000}"/>
    <cellStyle name="Normal 73" xfId="1541" xr:uid="{00000000-0005-0000-0000-0000D6040000}"/>
    <cellStyle name="Normal 74" xfId="1542" xr:uid="{00000000-0005-0000-0000-0000D7040000}"/>
    <cellStyle name="Normal 75" xfId="1543" xr:uid="{00000000-0005-0000-0000-0000D8040000}"/>
    <cellStyle name="Normal 76" xfId="1544" xr:uid="{00000000-0005-0000-0000-0000D9040000}"/>
    <cellStyle name="Normal 77" xfId="1545" xr:uid="{00000000-0005-0000-0000-0000DA040000}"/>
    <cellStyle name="Normal 78" xfId="1546" xr:uid="{00000000-0005-0000-0000-0000DB040000}"/>
    <cellStyle name="Normal 79" xfId="1547" xr:uid="{00000000-0005-0000-0000-0000DC040000}"/>
    <cellStyle name="Normal 8" xfId="47" xr:uid="{00000000-0005-0000-0000-0000DD040000}"/>
    <cellStyle name="Normal 8 2" xfId="1214" xr:uid="{00000000-0005-0000-0000-0000DE040000}"/>
    <cellStyle name="Normal 8 2 2" xfId="1215" xr:uid="{00000000-0005-0000-0000-0000DF040000}"/>
    <cellStyle name="Normal 8 2 3" xfId="1578" xr:uid="{00000000-0005-0000-0000-0000E0040000}"/>
    <cellStyle name="Normal 8 3" xfId="1216" xr:uid="{00000000-0005-0000-0000-0000E1040000}"/>
    <cellStyle name="Normal 8 3 2" xfId="1217" xr:uid="{00000000-0005-0000-0000-0000E2040000}"/>
    <cellStyle name="Normal 8 3 3" xfId="1579" xr:uid="{00000000-0005-0000-0000-0000E3040000}"/>
    <cellStyle name="Normal 8 4" xfId="1218" xr:uid="{00000000-0005-0000-0000-0000E4040000}"/>
    <cellStyle name="Normal 8 4 2" xfId="1219" xr:uid="{00000000-0005-0000-0000-0000E5040000}"/>
    <cellStyle name="Normal 8 5" xfId="56" xr:uid="{00000000-0005-0000-0000-0000E6040000}"/>
    <cellStyle name="Normal 8 6" xfId="1577" xr:uid="{00000000-0005-0000-0000-0000E7040000}"/>
    <cellStyle name="Normal 80" xfId="1548" xr:uid="{00000000-0005-0000-0000-0000E8040000}"/>
    <cellStyle name="Normal 81" xfId="1592" xr:uid="{00000000-0005-0000-0000-0000E9040000}"/>
    <cellStyle name="Normal 82" xfId="1596" xr:uid="{00000000-0005-0000-0000-0000EA040000}"/>
    <cellStyle name="Normal 83" xfId="1583" xr:uid="{00000000-0005-0000-0000-0000EB040000}"/>
    <cellStyle name="Normal 84" xfId="1597" xr:uid="{00000000-0005-0000-0000-0000EC040000}"/>
    <cellStyle name="Normal 85" xfId="1598" xr:uid="{00000000-0005-0000-0000-0000ED040000}"/>
    <cellStyle name="Normal 86" xfId="1599" xr:uid="{00000000-0005-0000-0000-0000EE040000}"/>
    <cellStyle name="Normal 87" xfId="1600" xr:uid="{00000000-0005-0000-0000-0000EF040000}"/>
    <cellStyle name="Normal 88" xfId="1601" xr:uid="{00000000-0005-0000-0000-0000F0040000}"/>
    <cellStyle name="Normal 89" xfId="1602" xr:uid="{00000000-0005-0000-0000-0000F1040000}"/>
    <cellStyle name="Normal 9" xfId="48" xr:uid="{00000000-0005-0000-0000-0000F2040000}"/>
    <cellStyle name="Normal 9 2" xfId="49" xr:uid="{00000000-0005-0000-0000-0000F3040000}"/>
    <cellStyle name="Normal 9 2 2" xfId="1383" xr:uid="{00000000-0005-0000-0000-0000F4040000}"/>
    <cellStyle name="Normal 9 2 2 2" xfId="1416" xr:uid="{00000000-0005-0000-0000-0000F5040000}"/>
    <cellStyle name="Normal 9 2 3" xfId="1411" xr:uid="{00000000-0005-0000-0000-0000F6040000}"/>
    <cellStyle name="Normal 9 3" xfId="252" xr:uid="{00000000-0005-0000-0000-0000F7040000}"/>
    <cellStyle name="Normal 9 4" xfId="1580" xr:uid="{00000000-0005-0000-0000-0000F8040000}"/>
    <cellStyle name="Normal 9 5" xfId="1395" xr:uid="{00000000-0005-0000-0000-0000F9040000}"/>
    <cellStyle name="Normal 9 5 2" xfId="1401" xr:uid="{00000000-0005-0000-0000-0000FA040000}"/>
    <cellStyle name="Normal 90" xfId="1603" xr:uid="{00000000-0005-0000-0000-0000FB040000}"/>
    <cellStyle name="Normal 91" xfId="1604" xr:uid="{00000000-0005-0000-0000-0000FC040000}"/>
    <cellStyle name="Normal 92" xfId="1605" xr:uid="{00000000-0005-0000-0000-0000FD040000}"/>
    <cellStyle name="Normal 93" xfId="1606" xr:uid="{00000000-0005-0000-0000-0000FE040000}"/>
    <cellStyle name="Normal 94" xfId="1607" xr:uid="{00000000-0005-0000-0000-0000FF040000}"/>
    <cellStyle name="Normal 95" xfId="1608" xr:uid="{00000000-0005-0000-0000-000000050000}"/>
    <cellStyle name="Normal 96" xfId="1609" xr:uid="{00000000-0005-0000-0000-000001050000}"/>
    <cellStyle name="Normál_Szelepek_270505" xfId="1220" xr:uid="{00000000-0005-0000-0000-000003050000}"/>
    <cellStyle name="Normale_Terraneo  2005" xfId="1221" xr:uid="{00000000-0005-0000-0000-000004050000}"/>
    <cellStyle name="normální 2" xfId="1222" xr:uid="{00000000-0005-0000-0000-000005050000}"/>
    <cellStyle name="Nosaukums" xfId="94" xr:uid="{00000000-0005-0000-0000-000006050000}"/>
    <cellStyle name="Nosaukums 2" xfId="253" xr:uid="{00000000-0005-0000-0000-000007050000}"/>
    <cellStyle name="Nosaukums_1-7" xfId="254" xr:uid="{00000000-0005-0000-0000-000008050000}"/>
    <cellStyle name="Note 2" xfId="255" xr:uid="{00000000-0005-0000-0000-000009050000}"/>
    <cellStyle name="Note 2 2" xfId="256" xr:uid="{00000000-0005-0000-0000-00000A050000}"/>
    <cellStyle name="Note 2 3" xfId="1223" xr:uid="{00000000-0005-0000-0000-00000B050000}"/>
    <cellStyle name="Note 2 4" xfId="1224" xr:uid="{00000000-0005-0000-0000-00000C050000}"/>
    <cellStyle name="Note 2 4 2" xfId="1225" xr:uid="{00000000-0005-0000-0000-00000D050000}"/>
    <cellStyle name="Note 2 4 2 2" xfId="1226" xr:uid="{00000000-0005-0000-0000-00000E050000}"/>
    <cellStyle name="Note 2 4 3" xfId="1227" xr:uid="{00000000-0005-0000-0000-00000F050000}"/>
    <cellStyle name="Note 2 5" xfId="1228" xr:uid="{00000000-0005-0000-0000-000010050000}"/>
    <cellStyle name="Note 2 5 2" xfId="1229" xr:uid="{00000000-0005-0000-0000-000011050000}"/>
    <cellStyle name="Note 3" xfId="257" xr:uid="{00000000-0005-0000-0000-000012050000}"/>
    <cellStyle name="Note 3 2" xfId="1230" xr:uid="{00000000-0005-0000-0000-000013050000}"/>
    <cellStyle name="Note 4" xfId="1231" xr:uid="{00000000-0005-0000-0000-000014050000}"/>
    <cellStyle name="Note 4 2" xfId="1232" xr:uid="{00000000-0005-0000-0000-000015050000}"/>
    <cellStyle name="Note 4 2 2" xfId="1233" xr:uid="{00000000-0005-0000-0000-000016050000}"/>
    <cellStyle name="Note 4 2 2 2" xfId="1234" xr:uid="{00000000-0005-0000-0000-000017050000}"/>
    <cellStyle name="Note 4 2 3" xfId="1235" xr:uid="{00000000-0005-0000-0000-000018050000}"/>
    <cellStyle name="Note 4 3" xfId="1236" xr:uid="{00000000-0005-0000-0000-000019050000}"/>
    <cellStyle name="Note 4 3 2" xfId="1237" xr:uid="{00000000-0005-0000-0000-00001A050000}"/>
    <cellStyle name="Note 4 4" xfId="1238" xr:uid="{00000000-0005-0000-0000-00001B050000}"/>
    <cellStyle name="Note 5" xfId="1239" xr:uid="{00000000-0005-0000-0000-00001C050000}"/>
    <cellStyle name="Note 5 2" xfId="1240" xr:uid="{00000000-0005-0000-0000-00001D050000}"/>
    <cellStyle name="Note 5 2 2" xfId="1241" xr:uid="{00000000-0005-0000-0000-00001E050000}"/>
    <cellStyle name="Note 5 3" xfId="1242" xr:uid="{00000000-0005-0000-0000-00001F050000}"/>
    <cellStyle name="Note 6" xfId="1243" xr:uid="{00000000-0005-0000-0000-000020050000}"/>
    <cellStyle name="Note 6 2" xfId="1244" xr:uid="{00000000-0005-0000-0000-000021050000}"/>
    <cellStyle name="Note 6 2 2" xfId="1245" xr:uid="{00000000-0005-0000-0000-000022050000}"/>
    <cellStyle name="Note 6 2 2 2" xfId="1246" xr:uid="{00000000-0005-0000-0000-000023050000}"/>
    <cellStyle name="Note 6 2 3" xfId="1247" xr:uid="{00000000-0005-0000-0000-000024050000}"/>
    <cellStyle name="Note 6 3" xfId="1248" xr:uid="{00000000-0005-0000-0000-000025050000}"/>
    <cellStyle name="Note 6 3 2" xfId="1249" xr:uid="{00000000-0005-0000-0000-000026050000}"/>
    <cellStyle name="Note 6 4" xfId="1250" xr:uid="{00000000-0005-0000-0000-000027050000}"/>
    <cellStyle name="Note 7" xfId="1251" xr:uid="{00000000-0005-0000-0000-000028050000}"/>
    <cellStyle name="Note 8" xfId="1252" xr:uid="{00000000-0005-0000-0000-000029050000}"/>
    <cellStyle name="Összesen" xfId="1253" xr:uid="{00000000-0005-0000-0000-00002A050000}"/>
    <cellStyle name="Output 2" xfId="1254" xr:uid="{00000000-0005-0000-0000-00002B050000}"/>
    <cellStyle name="Output 2 2" xfId="1255" xr:uid="{00000000-0005-0000-0000-00002C050000}"/>
    <cellStyle name="Output 2 3" xfId="1256" xr:uid="{00000000-0005-0000-0000-00002D050000}"/>
    <cellStyle name="Output 3" xfId="1257" xr:uid="{00000000-0005-0000-0000-00002E050000}"/>
    <cellStyle name="Output 4" xfId="1258" xr:uid="{00000000-0005-0000-0000-00002F050000}"/>
    <cellStyle name="PÄÄSUMMA" xfId="258" xr:uid="{00000000-0005-0000-0000-000030050000}"/>
    <cellStyle name="Parastais 10" xfId="95" xr:uid="{00000000-0005-0000-0000-000031050000}"/>
    <cellStyle name="Parastais 19" xfId="1259" xr:uid="{00000000-0005-0000-0000-000032050000}"/>
    <cellStyle name="Parastais 2" xfId="259" xr:uid="{00000000-0005-0000-0000-000033050000}"/>
    <cellStyle name="Parastais 2 2" xfId="1260" xr:uid="{00000000-0005-0000-0000-000034050000}"/>
    <cellStyle name="Parastais 2 2 3" xfId="1261" xr:uid="{00000000-0005-0000-0000-000035050000}"/>
    <cellStyle name="Parastais 2 3" xfId="1262" xr:uid="{00000000-0005-0000-0000-000036050000}"/>
    <cellStyle name="Parastais 2 3 2" xfId="1263" xr:uid="{00000000-0005-0000-0000-000037050000}"/>
    <cellStyle name="Parastais 2 4" xfId="1264" xr:uid="{00000000-0005-0000-0000-000038050000}"/>
    <cellStyle name="Parastais 2 5" xfId="1265" xr:uid="{00000000-0005-0000-0000-000039050000}"/>
    <cellStyle name="Parastais 2 6" xfId="1266" xr:uid="{00000000-0005-0000-0000-00003A050000}"/>
    <cellStyle name="Parastais 2 7" xfId="1581" xr:uid="{00000000-0005-0000-0000-00003B050000}"/>
    <cellStyle name="Parastais 3" xfId="96" xr:uid="{00000000-0005-0000-0000-00003C050000}"/>
    <cellStyle name="Parastais 3 3" xfId="1267" xr:uid="{00000000-0005-0000-0000-00003D050000}"/>
    <cellStyle name="Parastais 3 4" xfId="1268" xr:uid="{00000000-0005-0000-0000-00003E050000}"/>
    <cellStyle name="Parastais 4" xfId="1269" xr:uid="{00000000-0005-0000-0000-00003F050000}"/>
    <cellStyle name="Parastais 4 2" xfId="1270" xr:uid="{00000000-0005-0000-0000-000040050000}"/>
    <cellStyle name="Parastais 6" xfId="1271" xr:uid="{00000000-0005-0000-0000-000041050000}"/>
    <cellStyle name="Parastais 7" xfId="1272" xr:uid="{00000000-0005-0000-0000-000042050000}"/>
    <cellStyle name="Parastais 8" xfId="1273" xr:uid="{00000000-0005-0000-0000-000043050000}"/>
    <cellStyle name="Parastais_1.18 AS" xfId="1274" xr:uid="{00000000-0005-0000-0000-000044050000}"/>
    <cellStyle name="Parasts 2" xfId="97" xr:uid="{00000000-0005-0000-0000-000045050000}"/>
    <cellStyle name="Parasts 2 2" xfId="1275" xr:uid="{00000000-0005-0000-0000-000046050000}"/>
    <cellStyle name="Parasts 2 2 2" xfId="1276" xr:uid="{00000000-0005-0000-0000-000047050000}"/>
    <cellStyle name="Parasts 2 3" xfId="1277" xr:uid="{00000000-0005-0000-0000-000048050000}"/>
    <cellStyle name="Parasts 2 4" xfId="1582" xr:uid="{00000000-0005-0000-0000-000049050000}"/>
    <cellStyle name="Parasts 3" xfId="1432" xr:uid="{00000000-0005-0000-0000-00004A050000}"/>
    <cellStyle name="Paskaidrojošs teksts" xfId="98" xr:uid="{00000000-0005-0000-0000-00004F050000}"/>
    <cellStyle name="Paskaidrojošs teksts 2" xfId="1278" xr:uid="{00000000-0005-0000-0000-000050050000}"/>
    <cellStyle name="Pārbaudes šūna" xfId="99" xr:uid="{00000000-0005-0000-0000-00004B050000}"/>
    <cellStyle name="Pārbaudes šūna 2" xfId="1279" xr:uid="{00000000-0005-0000-0000-00004C050000}"/>
    <cellStyle name="Pārbaudes šūna 3" xfId="1280" xr:uid="{00000000-0005-0000-0000-00004D050000}"/>
    <cellStyle name="Pārbaudes šūna 4" xfId="1281" xr:uid="{00000000-0005-0000-0000-00004E050000}"/>
    <cellStyle name="Percent 2" xfId="260" xr:uid="{00000000-0005-0000-0000-000051050000}"/>
    <cellStyle name="Percent 2 2" xfId="261" xr:uid="{00000000-0005-0000-0000-000052050000}"/>
    <cellStyle name="Percent 2 2 2" xfId="1282" xr:uid="{00000000-0005-0000-0000-000053050000}"/>
    <cellStyle name="Percent 2 3" xfId="1283" xr:uid="{00000000-0005-0000-0000-000054050000}"/>
    <cellStyle name="Percent 2 3 2" xfId="1284" xr:uid="{00000000-0005-0000-0000-000055050000}"/>
    <cellStyle name="Percent 2 4" xfId="1285" xr:uid="{00000000-0005-0000-0000-000056050000}"/>
    <cellStyle name="Percent 2 5" xfId="1386" xr:uid="{00000000-0005-0000-0000-000057050000}"/>
    <cellStyle name="Percent 3" xfId="262" xr:uid="{00000000-0005-0000-0000-000058050000}"/>
    <cellStyle name="Percent 3 2" xfId="263" xr:uid="{00000000-0005-0000-0000-000059050000}"/>
    <cellStyle name="Percent 3 2 2" xfId="1286" xr:uid="{00000000-0005-0000-0000-00005A050000}"/>
    <cellStyle name="Percent 3 3" xfId="1287" xr:uid="{00000000-0005-0000-0000-00005B050000}"/>
    <cellStyle name="Percent 4" xfId="264" xr:uid="{00000000-0005-0000-0000-00005C050000}"/>
    <cellStyle name="Percent 4 2" xfId="1288" xr:uid="{00000000-0005-0000-0000-00005D050000}"/>
    <cellStyle name="Percent 4 3" xfId="1289" xr:uid="{00000000-0005-0000-0000-00005E050000}"/>
    <cellStyle name="Percent 4 4" xfId="1290" xr:uid="{00000000-0005-0000-0000-00005F050000}"/>
    <cellStyle name="Percent 4 4 2" xfId="1291" xr:uid="{00000000-0005-0000-0000-000060050000}"/>
    <cellStyle name="Percent 5" xfId="1434" xr:uid="{00000000-0005-0000-0000-000061050000}"/>
    <cellStyle name="Piezīme" xfId="100" xr:uid="{00000000-0005-0000-0000-000062050000}"/>
    <cellStyle name="Piezīme 2" xfId="265" xr:uid="{00000000-0005-0000-0000-000063050000}"/>
    <cellStyle name="Piezīme 3" xfId="1292" xr:uid="{00000000-0005-0000-0000-000064050000}"/>
    <cellStyle name="Piezīme 4" xfId="1293" xr:uid="{00000000-0005-0000-0000-000065050000}"/>
    <cellStyle name="Piezīme 4 2" xfId="1294" xr:uid="{00000000-0005-0000-0000-000066050000}"/>
    <cellStyle name="Piezīme 4 2 2" xfId="1295" xr:uid="{00000000-0005-0000-0000-000067050000}"/>
    <cellStyle name="Piezīme 4 2 2 2" xfId="1296" xr:uid="{00000000-0005-0000-0000-000068050000}"/>
    <cellStyle name="Piezīme 4 2 3" xfId="1297" xr:uid="{00000000-0005-0000-0000-000069050000}"/>
    <cellStyle name="Piezīme 4 3" xfId="1298" xr:uid="{00000000-0005-0000-0000-00006A050000}"/>
    <cellStyle name="Piezīme 4 3 2" xfId="1299" xr:uid="{00000000-0005-0000-0000-00006B050000}"/>
    <cellStyle name="Piezīme 4 4" xfId="1300" xr:uid="{00000000-0005-0000-0000-00006C050000}"/>
    <cellStyle name="Piezīme 5" xfId="1301" xr:uid="{00000000-0005-0000-0000-00006D050000}"/>
    <cellStyle name="Piezīme 5 2" xfId="1302" xr:uid="{00000000-0005-0000-0000-00006E050000}"/>
    <cellStyle name="Piezīme 5 2 2" xfId="1303" xr:uid="{00000000-0005-0000-0000-00006F050000}"/>
    <cellStyle name="Piezīme 5 3" xfId="1304" xr:uid="{00000000-0005-0000-0000-000070050000}"/>
    <cellStyle name="Piezīme 6" xfId="1305" xr:uid="{00000000-0005-0000-0000-000071050000}"/>
    <cellStyle name="Position" xfId="266" xr:uid="{00000000-0005-0000-0000-000072050000}"/>
    <cellStyle name="Poznámka" xfId="1306" xr:uid="{00000000-0005-0000-0000-000073050000}"/>
    <cellStyle name="Propojená buňka" xfId="1307" xr:uid="{00000000-0005-0000-0000-000074050000}"/>
    <cellStyle name="Result" xfId="1428" xr:uid="{00000000-0005-0000-0000-000075050000}"/>
    <cellStyle name="Result 1" xfId="267" xr:uid="{00000000-0005-0000-0000-000076050000}"/>
    <cellStyle name="Result2" xfId="1429" xr:uid="{00000000-0005-0000-0000-000077050000}"/>
    <cellStyle name="Result2 1" xfId="268" xr:uid="{00000000-0005-0000-0000-000078050000}"/>
    <cellStyle name="Rossz" xfId="1308" xr:uid="{00000000-0005-0000-0000-000079050000}"/>
    <cellStyle name="Saistīta šūna" xfId="101" xr:uid="{00000000-0005-0000-0000-00007A050000}"/>
    <cellStyle name="Saistītā šūna" xfId="269" xr:uid="{00000000-0005-0000-0000-00007B050000}"/>
    <cellStyle name="Semleges" xfId="1309" xr:uid="{00000000-0005-0000-0000-00007C050000}"/>
    <cellStyle name="Slikts" xfId="102" xr:uid="{00000000-0005-0000-0000-00007D050000}"/>
    <cellStyle name="Slikts 2" xfId="1310" xr:uid="{00000000-0005-0000-0000-00007E050000}"/>
    <cellStyle name="Slikts 3" xfId="1311" xr:uid="{00000000-0005-0000-0000-00007F050000}"/>
    <cellStyle name="Slikts 4" xfId="1312" xr:uid="{00000000-0005-0000-0000-000080050000}"/>
    <cellStyle name="Správně" xfId="1313" xr:uid="{00000000-0005-0000-0000-000081050000}"/>
    <cellStyle name="Standard 2" xfId="1314" xr:uid="{00000000-0005-0000-0000-000082050000}"/>
    <cellStyle name="Standard_cm_Master" xfId="270" xr:uid="{00000000-0005-0000-0000-000083050000}"/>
    <cellStyle name="Stils 1" xfId="271" xr:uid="{00000000-0005-0000-0000-000084050000}"/>
    <cellStyle name="Stils 1 2" xfId="272" xr:uid="{00000000-0005-0000-0000-000085050000}"/>
    <cellStyle name="Stils 1 3" xfId="273" xr:uid="{00000000-0005-0000-0000-000086050000}"/>
    <cellStyle name="Stils 1 4" xfId="274" xr:uid="{00000000-0005-0000-0000-000087050000}"/>
    <cellStyle name="Style 1" xfId="50" xr:uid="{00000000-0005-0000-0000-000088050000}"/>
    <cellStyle name="Style 1 2" xfId="275" xr:uid="{00000000-0005-0000-0000-000089050000}"/>
    <cellStyle name="Style 1 2 2" xfId="1315" xr:uid="{00000000-0005-0000-0000-00008A050000}"/>
    <cellStyle name="Style 1 2 2 2" xfId="51" xr:uid="{00000000-0005-0000-0000-00008B050000}"/>
    <cellStyle name="Style 1 2 3" xfId="1384" xr:uid="{00000000-0005-0000-0000-00008C050000}"/>
    <cellStyle name="Style 1 3" xfId="1316" xr:uid="{00000000-0005-0000-0000-00008D050000}"/>
    <cellStyle name="Style 1 3 2" xfId="1430" xr:uid="{00000000-0005-0000-0000-00008E050000}"/>
    <cellStyle name="Style 1_1-7" xfId="276" xr:uid="{00000000-0005-0000-0000-00008F050000}"/>
    <cellStyle name="Style 2" xfId="277" xr:uid="{00000000-0005-0000-0000-000090050000}"/>
    <cellStyle name="Style 2 2" xfId="1317" xr:uid="{00000000-0005-0000-0000-000091050000}"/>
    <cellStyle name="Style 2 2 2" xfId="1318" xr:uid="{00000000-0005-0000-0000-000092050000}"/>
    <cellStyle name="Style 2 2 2 2" xfId="1319" xr:uid="{00000000-0005-0000-0000-000093050000}"/>
    <cellStyle name="Style 2 2 3" xfId="1320" xr:uid="{00000000-0005-0000-0000-000094050000}"/>
    <cellStyle name="Style 2 3" xfId="1321" xr:uid="{00000000-0005-0000-0000-000095050000}"/>
    <cellStyle name="Style 2 3 2" xfId="1322" xr:uid="{00000000-0005-0000-0000-000096050000}"/>
    <cellStyle name="Style 2 3 2 2" xfId="1323" xr:uid="{00000000-0005-0000-0000-000097050000}"/>
    <cellStyle name="Style 2 3 2 2 2" xfId="1324" xr:uid="{00000000-0005-0000-0000-000098050000}"/>
    <cellStyle name="Style 2 3 2 3" xfId="1325" xr:uid="{00000000-0005-0000-0000-000099050000}"/>
    <cellStyle name="Style 2 3 3" xfId="1326" xr:uid="{00000000-0005-0000-0000-00009A050000}"/>
    <cellStyle name="Style 2 3 3 2" xfId="1327" xr:uid="{00000000-0005-0000-0000-00009B050000}"/>
    <cellStyle name="Style 2 3 4" xfId="1328" xr:uid="{00000000-0005-0000-0000-00009C050000}"/>
    <cellStyle name="Style 2 4" xfId="1329" xr:uid="{00000000-0005-0000-0000-00009D050000}"/>
    <cellStyle name="Style 2 4 2" xfId="1330" xr:uid="{00000000-0005-0000-0000-00009E050000}"/>
    <cellStyle name="Style 2 4 2 2" xfId="1331" xr:uid="{00000000-0005-0000-0000-00009F050000}"/>
    <cellStyle name="Style 2 4 3" xfId="1332" xr:uid="{00000000-0005-0000-0000-0000A0050000}"/>
    <cellStyle name="Style 2 5" xfId="1333" xr:uid="{00000000-0005-0000-0000-0000A1050000}"/>
    <cellStyle name="Style 2 5 2" xfId="1334" xr:uid="{00000000-0005-0000-0000-0000A2050000}"/>
    <cellStyle name="Style 2 6" xfId="1335" xr:uid="{00000000-0005-0000-0000-0000A3050000}"/>
    <cellStyle name="Style 2 7" xfId="1336" xr:uid="{00000000-0005-0000-0000-0000A4050000}"/>
    <cellStyle name="Style 2 7 2" xfId="1337" xr:uid="{00000000-0005-0000-0000-0000A5050000}"/>
    <cellStyle name="SUMMARY" xfId="278" xr:uid="{00000000-0005-0000-0000-0000A6050000}"/>
    <cellStyle name="Számítás" xfId="1338" xr:uid="{00000000-0005-0000-0000-0000A7050000}"/>
    <cellStyle name="TableStyleLight1" xfId="279" xr:uid="{00000000-0005-0000-0000-0000A8050000}"/>
    <cellStyle name="tāme Nr.3" xfId="280" xr:uid="{00000000-0005-0000-0000-0000A9050000}"/>
    <cellStyle name="Text upozornění" xfId="1339" xr:uid="{00000000-0005-0000-0000-0000AA050000}"/>
    <cellStyle name="Title 2" xfId="1340" xr:uid="{00000000-0005-0000-0000-0000AB050000}"/>
    <cellStyle name="Title 2 2" xfId="1341" xr:uid="{00000000-0005-0000-0000-0000AC050000}"/>
    <cellStyle name="Title 3" xfId="1342" xr:uid="{00000000-0005-0000-0000-0000AD050000}"/>
    <cellStyle name="Title 4" xfId="1343" xr:uid="{00000000-0005-0000-0000-0000AE050000}"/>
    <cellStyle name="Total 2" xfId="1344" xr:uid="{00000000-0005-0000-0000-0000AF050000}"/>
    <cellStyle name="Total 2 2" xfId="1345" xr:uid="{00000000-0005-0000-0000-0000B0050000}"/>
    <cellStyle name="Total 2 3" xfId="1346" xr:uid="{00000000-0005-0000-0000-0000B1050000}"/>
    <cellStyle name="Total 3" xfId="1347" xr:uid="{00000000-0005-0000-0000-0000B2050000}"/>
    <cellStyle name="Total 4" xfId="1348" xr:uid="{00000000-0005-0000-0000-0000B3050000}"/>
    <cellStyle name="Unit" xfId="281" xr:uid="{00000000-0005-0000-0000-0000B4050000}"/>
    <cellStyle name="Virsraksts 1" xfId="103" xr:uid="{00000000-0005-0000-0000-0000B5050000}"/>
    <cellStyle name="Virsraksts 1 2" xfId="282" xr:uid="{00000000-0005-0000-0000-0000B6050000}"/>
    <cellStyle name="Virsraksts 1_1-7" xfId="283" xr:uid="{00000000-0005-0000-0000-0000B7050000}"/>
    <cellStyle name="Virsraksts 2" xfId="104" xr:uid="{00000000-0005-0000-0000-0000B8050000}"/>
    <cellStyle name="Virsraksts 2 2" xfId="284" xr:uid="{00000000-0005-0000-0000-0000B9050000}"/>
    <cellStyle name="Virsraksts 2_1-7" xfId="285" xr:uid="{00000000-0005-0000-0000-0000BA050000}"/>
    <cellStyle name="Virsraksts 3" xfId="105" xr:uid="{00000000-0005-0000-0000-0000BB050000}"/>
    <cellStyle name="Virsraksts 3 2" xfId="286" xr:uid="{00000000-0005-0000-0000-0000BC050000}"/>
    <cellStyle name="Virsraksts 3_1-7" xfId="287" xr:uid="{00000000-0005-0000-0000-0000BD050000}"/>
    <cellStyle name="Virsraksts 4" xfId="106" xr:uid="{00000000-0005-0000-0000-0000BE050000}"/>
    <cellStyle name="Virsraksts 4 2" xfId="288" xr:uid="{00000000-0005-0000-0000-0000BF050000}"/>
    <cellStyle name="Virsraksts 4_1-7" xfId="289" xr:uid="{00000000-0005-0000-0000-0000C0050000}"/>
    <cellStyle name="Vysvětlující text" xfId="1352" xr:uid="{00000000-0005-0000-0000-0000C4050000}"/>
    <cellStyle name="Vstup" xfId="1349" xr:uid="{00000000-0005-0000-0000-0000C1050000}"/>
    <cellStyle name="Výpočet" xfId="1350" xr:uid="{00000000-0005-0000-0000-0000C2050000}"/>
    <cellStyle name="Výstup" xfId="1351" xr:uid="{00000000-0005-0000-0000-0000C3050000}"/>
    <cellStyle name="Währung [0]_Nossner_Brücke" xfId="290" xr:uid="{00000000-0005-0000-0000-0000C5050000}"/>
    <cellStyle name="Währung_en_Master" xfId="291" xr:uid="{00000000-0005-0000-0000-0000C6050000}"/>
    <cellStyle name="Warning Text 2" xfId="1353" xr:uid="{00000000-0005-0000-0000-0000C7050000}"/>
    <cellStyle name="Warning Text 2 2" xfId="1354" xr:uid="{00000000-0005-0000-0000-0000C8050000}"/>
    <cellStyle name="Warning Text 3" xfId="1355" xr:uid="{00000000-0005-0000-0000-0000C9050000}"/>
    <cellStyle name="Zvýraznění 1" xfId="1356" xr:uid="{00000000-0005-0000-0000-0000CA050000}"/>
    <cellStyle name="Zvýraznění 2" xfId="1357" xr:uid="{00000000-0005-0000-0000-0000CB050000}"/>
    <cellStyle name="Zvýraznění 3" xfId="1358" xr:uid="{00000000-0005-0000-0000-0000CC050000}"/>
    <cellStyle name="Zvýraznění 4" xfId="1359" xr:uid="{00000000-0005-0000-0000-0000CD050000}"/>
    <cellStyle name="Zvýraznění 5" xfId="1360" xr:uid="{00000000-0005-0000-0000-0000CE050000}"/>
    <cellStyle name="Zvýraznění 6" xfId="1361" xr:uid="{00000000-0005-0000-0000-0000CF050000}"/>
    <cellStyle name="Акцент1 2" xfId="292" xr:uid="{00000000-0005-0000-0000-0000D0050000}"/>
    <cellStyle name="Акцент2 2" xfId="293" xr:uid="{00000000-0005-0000-0000-0000D1050000}"/>
    <cellStyle name="Акцент3 2" xfId="294" xr:uid="{00000000-0005-0000-0000-0000D2050000}"/>
    <cellStyle name="Акцент4 2" xfId="295" xr:uid="{00000000-0005-0000-0000-0000D3050000}"/>
    <cellStyle name="Акцент5 2" xfId="296" xr:uid="{00000000-0005-0000-0000-0000D4050000}"/>
    <cellStyle name="Акцент6 2" xfId="297" xr:uid="{00000000-0005-0000-0000-0000D5050000}"/>
    <cellStyle name="Ввод  2" xfId="298" xr:uid="{00000000-0005-0000-0000-0000D6050000}"/>
    <cellStyle name="Вывод 2" xfId="299" xr:uid="{00000000-0005-0000-0000-0000D7050000}"/>
    <cellStyle name="Вычисление 2" xfId="300" xr:uid="{00000000-0005-0000-0000-0000D8050000}"/>
    <cellStyle name="Денежный 2" xfId="1362" xr:uid="{00000000-0005-0000-0000-0000D9050000}"/>
    <cellStyle name="Денежный 2 2" xfId="1363" xr:uid="{00000000-0005-0000-0000-0000DA050000}"/>
    <cellStyle name="Денежный 2 2 2" xfId="1364" xr:uid="{00000000-0005-0000-0000-0000DB050000}"/>
    <cellStyle name="Денежный 2 3" xfId="1365" xr:uid="{00000000-0005-0000-0000-0000DC050000}"/>
    <cellStyle name="Денежный 3" xfId="1366" xr:uid="{00000000-0005-0000-0000-0000DD050000}"/>
    <cellStyle name="Денежный 3 2" xfId="1367" xr:uid="{00000000-0005-0000-0000-0000DE050000}"/>
    <cellStyle name="Денежный 3 2 2" xfId="1368" xr:uid="{00000000-0005-0000-0000-0000DF050000}"/>
    <cellStyle name="Денежный 3 3" xfId="1369" xr:uid="{00000000-0005-0000-0000-0000E0050000}"/>
    <cellStyle name="Денежный 4" xfId="1388" xr:uid="{00000000-0005-0000-0000-0000E1050000}"/>
    <cellStyle name="Заголовок 1 2" xfId="301" xr:uid="{00000000-0005-0000-0000-0000E2050000}"/>
    <cellStyle name="Заголовок 2 2" xfId="302" xr:uid="{00000000-0005-0000-0000-0000E3050000}"/>
    <cellStyle name="Заголовок 3 2" xfId="303" xr:uid="{00000000-0005-0000-0000-0000E4050000}"/>
    <cellStyle name="Заголовок 4 2" xfId="304" xr:uid="{00000000-0005-0000-0000-0000E5050000}"/>
    <cellStyle name="Итог 2" xfId="305" xr:uid="{00000000-0005-0000-0000-0000E6050000}"/>
    <cellStyle name="Контрольная ячейка 2" xfId="306" xr:uid="{00000000-0005-0000-0000-0000E7050000}"/>
    <cellStyle name="Название 2" xfId="307" xr:uid="{00000000-0005-0000-0000-0000E8050000}"/>
    <cellStyle name="Нейтральный 2" xfId="308" xr:uid="{00000000-0005-0000-0000-0000E9050000}"/>
    <cellStyle name="Обычный 10" xfId="1584" xr:uid="{00000000-0005-0000-0000-0000EA050000}"/>
    <cellStyle name="Обычный 11" xfId="1585" xr:uid="{00000000-0005-0000-0000-0000EB050000}"/>
    <cellStyle name="Обычный 12" xfId="1586" xr:uid="{00000000-0005-0000-0000-0000EC050000}"/>
    <cellStyle name="Обычный 13" xfId="1587" xr:uid="{00000000-0005-0000-0000-0000ED050000}"/>
    <cellStyle name="Обычный 14" xfId="1588" xr:uid="{00000000-0005-0000-0000-0000EE050000}"/>
    <cellStyle name="Обычный 16" xfId="1589" xr:uid="{00000000-0005-0000-0000-0000EF050000}"/>
    <cellStyle name="Обычный 17" xfId="1590" xr:uid="{00000000-0005-0000-0000-0000F0050000}"/>
    <cellStyle name="Обычный 18" xfId="1591" xr:uid="{00000000-0005-0000-0000-0000F1050000}"/>
    <cellStyle name="Обычный 2" xfId="1370" xr:uid="{00000000-0005-0000-0000-0000F2050000}"/>
    <cellStyle name="Обычный 2 2" xfId="1371" xr:uid="{00000000-0005-0000-0000-0000F3050000}"/>
    <cellStyle name="Обычный 3" xfId="53" xr:uid="{00000000-0005-0000-0000-0000F4050000}"/>
    <cellStyle name="Обычный 4" xfId="309" xr:uid="{00000000-0005-0000-0000-0000F5050000}"/>
    <cellStyle name="Обычный 5" xfId="1439" xr:uid="{00000000-0005-0000-0000-0000F6050000}"/>
    <cellStyle name="Обычный 6" xfId="310" xr:uid="{00000000-0005-0000-0000-0000F7050000}"/>
    <cellStyle name="Обычный 6 2" xfId="1440" xr:uid="{00000000-0005-0000-0000-0000F8050000}"/>
    <cellStyle name="Обычный 7" xfId="1441" xr:uid="{00000000-0005-0000-0000-0000F9050000}"/>
    <cellStyle name="Обычный 9" xfId="1593" xr:uid="{00000000-0005-0000-0000-0000FA050000}"/>
    <cellStyle name="Плохой 2" xfId="311" xr:uid="{00000000-0005-0000-0000-0000FC050000}"/>
    <cellStyle name="Пояснение 2" xfId="312" xr:uid="{00000000-0005-0000-0000-0000FD050000}"/>
    <cellStyle name="Примечание 2" xfId="313" xr:uid="{00000000-0005-0000-0000-0000FE050000}"/>
    <cellStyle name="Процентный 2" xfId="1372" xr:uid="{00000000-0005-0000-0000-0000FF050000}"/>
    <cellStyle name="Процентный 2 2" xfId="1373" xr:uid="{00000000-0005-0000-0000-000000060000}"/>
    <cellStyle name="Процентный 2 2 2" xfId="1374" xr:uid="{00000000-0005-0000-0000-000001060000}"/>
    <cellStyle name="Процентный 2 3" xfId="1375" xr:uid="{00000000-0005-0000-0000-000002060000}"/>
    <cellStyle name="Процентный 3" xfId="1376" xr:uid="{00000000-0005-0000-0000-000003060000}"/>
    <cellStyle name="Процентный 3 2" xfId="1377" xr:uid="{00000000-0005-0000-0000-000004060000}"/>
    <cellStyle name="Процентный 3 2 2" xfId="1378" xr:uid="{00000000-0005-0000-0000-000005060000}"/>
    <cellStyle name="Процентный 3 3" xfId="1379" xr:uid="{00000000-0005-0000-0000-000006060000}"/>
    <cellStyle name="Связанная ячейка 2" xfId="314" xr:uid="{00000000-0005-0000-0000-000007060000}"/>
    <cellStyle name="Стиль 1" xfId="52" xr:uid="{00000000-0005-0000-0000-000008060000}"/>
    <cellStyle name="Стиль 1 2" xfId="1594" xr:uid="{00000000-0005-0000-0000-000009060000}"/>
    <cellStyle name="Таблица_текст" xfId="315" xr:uid="{00000000-0005-0000-0000-00000A060000}"/>
    <cellStyle name="Текст предупреждения 2" xfId="316" xr:uid="{00000000-0005-0000-0000-00000B060000}"/>
    <cellStyle name="Финансовый 2" xfId="1595" xr:uid="{00000000-0005-0000-0000-00000C060000}"/>
    <cellStyle name="Хороший 2" xfId="317" xr:uid="{00000000-0005-0000-0000-00000D060000}"/>
    <cellStyle name="Шапка таблицы" xfId="318" xr:uid="{00000000-0005-0000-0000-00000E060000}"/>
    <cellStyle name="千位分隔 2" xfId="1489" xr:uid="{00000000-0005-0000-0000-00000F060000}"/>
    <cellStyle name="千位分隔 2 2" xfId="1490" xr:uid="{00000000-0005-0000-0000-000010060000}"/>
    <cellStyle name="千位分隔 2 2 2" xfId="1506" xr:uid="{00000000-0005-0000-0000-000011060000}"/>
    <cellStyle name="千位分隔 2 3" xfId="1491" xr:uid="{00000000-0005-0000-0000-000012060000}"/>
    <cellStyle name="千位分隔 2 4" xfId="1507" xr:uid="{00000000-0005-0000-0000-000013060000}"/>
    <cellStyle name="千位分隔 3" xfId="1492" xr:uid="{00000000-0005-0000-0000-000014060000}"/>
    <cellStyle name="千位分隔 3 2" xfId="1493" xr:uid="{00000000-0005-0000-0000-000015060000}"/>
    <cellStyle name="千位分隔 3 3" xfId="1508" xr:uid="{00000000-0005-0000-0000-000016060000}"/>
    <cellStyle name="千位分隔 4" xfId="1494" xr:uid="{00000000-0005-0000-0000-000017060000}"/>
    <cellStyle name="千位分隔 4 2" xfId="1509" xr:uid="{00000000-0005-0000-0000-000018060000}"/>
    <cellStyle name="千位分隔 5" xfId="1510" xr:uid="{00000000-0005-0000-0000-000019060000}"/>
    <cellStyle name="常规 10" xfId="1466" xr:uid="{00000000-0005-0000-0000-00001A060000}"/>
    <cellStyle name="常规 11" xfId="1467" xr:uid="{00000000-0005-0000-0000-00001B060000}"/>
    <cellStyle name="常规 12" xfId="1468" xr:uid="{00000000-0005-0000-0000-00001C060000}"/>
    <cellStyle name="常规 13" xfId="1469" xr:uid="{00000000-0005-0000-0000-00001D060000}"/>
    <cellStyle name="常规 14" xfId="1470" xr:uid="{00000000-0005-0000-0000-00001E060000}"/>
    <cellStyle name="常规 15" xfId="1471" xr:uid="{00000000-0005-0000-0000-00001F060000}"/>
    <cellStyle name="常规 16" xfId="1472" xr:uid="{00000000-0005-0000-0000-000020060000}"/>
    <cellStyle name="常规 17" xfId="1518" xr:uid="{00000000-0005-0000-0000-000021060000}"/>
    <cellStyle name="常规 18" xfId="1519" xr:uid="{00000000-0005-0000-0000-000022060000}"/>
    <cellStyle name="常规 19" xfId="1522" xr:uid="{00000000-0005-0000-0000-000023060000}"/>
    <cellStyle name="常规 2" xfId="1473" xr:uid="{00000000-0005-0000-0000-000024060000}"/>
    <cellStyle name="常规 2 2" xfId="1390" xr:uid="{00000000-0005-0000-0000-000025060000}"/>
    <cellStyle name="常规 2 2 2" xfId="1392" xr:uid="{00000000-0005-0000-0000-000026060000}"/>
    <cellStyle name="常规 2 2 2 2" xfId="1517" xr:uid="{00000000-0005-0000-0000-000027060000}"/>
    <cellStyle name="常规 2 2 3" xfId="1514" xr:uid="{00000000-0005-0000-0000-000028060000}"/>
    <cellStyle name="常规 2 3" xfId="1391" xr:uid="{00000000-0005-0000-0000-000029060000}"/>
    <cellStyle name="常规 2 3 2" xfId="1474" xr:uid="{00000000-0005-0000-0000-00002A060000}"/>
    <cellStyle name="常规 2 3 3" xfId="1500" xr:uid="{00000000-0005-0000-0000-00002B060000}"/>
    <cellStyle name="常规 2 4" xfId="1393" xr:uid="{00000000-0005-0000-0000-00002C060000}"/>
    <cellStyle name="常规 2 4 2" xfId="1501" xr:uid="{00000000-0005-0000-0000-00002D060000}"/>
    <cellStyle name="常规 2 5" xfId="1475" xr:uid="{00000000-0005-0000-0000-00002E060000}"/>
    <cellStyle name="常规 2 5 2" xfId="1521" xr:uid="{00000000-0005-0000-0000-00002F060000}"/>
    <cellStyle name="常规 2 6" xfId="1495" xr:uid="{00000000-0005-0000-0000-000030060000}"/>
    <cellStyle name="常规 2 6 2" xfId="1520" xr:uid="{00000000-0005-0000-0000-000031060000}"/>
    <cellStyle name="常规 2 7" xfId="1513" xr:uid="{00000000-0005-0000-0000-000032060000}"/>
    <cellStyle name="常规 3" xfId="1476" xr:uid="{00000000-0005-0000-0000-000033060000}"/>
    <cellStyle name="常规 3 2" xfId="1477" xr:uid="{00000000-0005-0000-0000-000034060000}"/>
    <cellStyle name="常规 3 2 2" xfId="1496" xr:uid="{00000000-0005-0000-0000-000035060000}"/>
    <cellStyle name="常规 3 3" xfId="1478" xr:uid="{00000000-0005-0000-0000-000036060000}"/>
    <cellStyle name="常规 3 4" xfId="1497" xr:uid="{00000000-0005-0000-0000-000037060000}"/>
    <cellStyle name="常规 4" xfId="1479" xr:uid="{00000000-0005-0000-0000-000038060000}"/>
    <cellStyle name="常规 4 2" xfId="1480" xr:uid="{00000000-0005-0000-0000-000039060000}"/>
    <cellStyle name="常规 4 3" xfId="1515" xr:uid="{00000000-0005-0000-0000-00003A060000}"/>
    <cellStyle name="常规 5" xfId="1481" xr:uid="{00000000-0005-0000-0000-00003B060000}"/>
    <cellStyle name="常规 5 2" xfId="1482" xr:uid="{00000000-0005-0000-0000-00003C060000}"/>
    <cellStyle name="常规 5 3" xfId="1483" xr:uid="{00000000-0005-0000-0000-00003D060000}"/>
    <cellStyle name="常规 5 4" xfId="1502" xr:uid="{00000000-0005-0000-0000-00003E060000}"/>
    <cellStyle name="常规 6" xfId="1484" xr:uid="{00000000-0005-0000-0000-00003F060000}"/>
    <cellStyle name="常规 6 2" xfId="1503" xr:uid="{00000000-0005-0000-0000-000040060000}"/>
    <cellStyle name="常规 7" xfId="1485" xr:uid="{00000000-0005-0000-0000-000041060000}"/>
    <cellStyle name="常规 7 2" xfId="1504" xr:uid="{00000000-0005-0000-0000-000042060000}"/>
    <cellStyle name="常规 8" xfId="1486" xr:uid="{00000000-0005-0000-0000-000043060000}"/>
    <cellStyle name="常规 8 2" xfId="1505" xr:uid="{00000000-0005-0000-0000-000044060000}"/>
    <cellStyle name="常规 9" xfId="1487" xr:uid="{00000000-0005-0000-0000-000045060000}"/>
    <cellStyle name="常规_Sheet1" xfId="1488" xr:uid="{00000000-0005-0000-0000-000046060000}"/>
    <cellStyle name="百分比 2" xfId="1463" xr:uid="{00000000-0005-0000-0000-000047060000}"/>
    <cellStyle name="百分比 2 2" xfId="1464" xr:uid="{00000000-0005-0000-0000-000048060000}"/>
    <cellStyle name="百分比 2 2 2" xfId="1512" xr:uid="{00000000-0005-0000-0000-000049060000}"/>
    <cellStyle name="百分比 2 3" xfId="1465" xr:uid="{00000000-0005-0000-0000-00004A060000}"/>
    <cellStyle name="百分比 2 4" xfId="1499" xr:uid="{00000000-0005-0000-0000-00004B060000}"/>
    <cellStyle name="百分比 3" xfId="1511" xr:uid="{00000000-0005-0000-0000-00004C060000}"/>
  </cellStyles>
  <dxfs count="210">
    <dxf>
      <font>
        <color theme="0"/>
      </font>
    </dxf>
    <dxf>
      <font>
        <color theme="0"/>
      </font>
    </dxf>
    <dxf>
      <font>
        <color theme="0"/>
      </font>
    </dxf>
    <dxf>
      <font>
        <color theme="0"/>
      </font>
    </dxf>
    <dxf>
      <fill>
        <patternFill>
          <bgColor rgb="FFFF0000"/>
        </patternFill>
      </fill>
    </dxf>
    <dxf>
      <font>
        <color theme="0"/>
      </font>
      <fill>
        <patternFill>
          <bgColor rgb="FF7030A0"/>
        </patternFill>
      </fill>
    </dxf>
    <dxf>
      <font>
        <color theme="0"/>
      </font>
    </dxf>
    <dxf>
      <font>
        <color theme="0"/>
      </font>
    </dxf>
    <dxf>
      <fill>
        <patternFill>
          <bgColor rgb="FFFF0000"/>
        </patternFill>
      </fill>
    </dxf>
    <dxf>
      <font>
        <color theme="0"/>
      </font>
      <fill>
        <patternFill>
          <bgColor rgb="FF7030A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43A39-70E5-4DAC-8B6A-848FFD4DAD60}">
  <sheetPr>
    <pageSetUpPr fitToPage="1"/>
  </sheetPr>
  <dimension ref="A3:T496"/>
  <sheetViews>
    <sheetView tabSelected="1" view="pageBreakPreview" topLeftCell="A453" zoomScale="85" zoomScaleNormal="100" zoomScaleSheetLayoutView="85" workbookViewId="0">
      <selection activeCell="B11" sqref="B11:D13"/>
    </sheetView>
  </sheetViews>
  <sheetFormatPr defaultRowHeight="12.75"/>
  <cols>
    <col min="1" max="1" width="4.85546875" style="1" customWidth="1"/>
    <col min="2" max="2" width="44.5703125" style="6" customWidth="1"/>
    <col min="3" max="3" width="30.7109375" style="6" bestFit="1" customWidth="1"/>
    <col min="4" max="4" width="30.7109375" style="6" customWidth="1"/>
    <col min="5" max="5" width="7.140625" style="6" customWidth="1"/>
    <col min="6" max="6" width="8.140625" style="4" customWidth="1"/>
    <col min="7" max="7" width="11.28515625" style="5" customWidth="1"/>
    <col min="8" max="8" width="11.28515625" style="6" customWidth="1" collapsed="1"/>
    <col min="9" max="9" width="11.28515625" style="6" customWidth="1"/>
    <col min="10" max="10" width="11.28515625" style="6" customWidth="1" collapsed="1"/>
    <col min="11" max="12" width="11.28515625" style="6" customWidth="1"/>
    <col min="13" max="13" width="11.28515625" style="7" customWidth="1"/>
    <col min="14" max="14" width="15.42578125" style="6" customWidth="1"/>
    <col min="15" max="15" width="13.7109375" style="6" customWidth="1"/>
    <col min="16" max="16" width="17" style="6" customWidth="1"/>
    <col min="17" max="17" width="15.28515625" style="6" customWidth="1"/>
    <col min="18" max="18" width="10" style="6" bestFit="1" customWidth="1"/>
    <col min="19" max="19" width="10.140625" style="6" bestFit="1" customWidth="1"/>
    <col min="20" max="256" width="9.140625" style="6"/>
    <col min="257" max="257" width="4.85546875" style="6" customWidth="1"/>
    <col min="258" max="258" width="4.42578125" style="6" customWidth="1"/>
    <col min="259" max="259" width="33.140625" style="6" customWidth="1"/>
    <col min="260" max="260" width="18.140625" style="6" customWidth="1"/>
    <col min="261" max="261" width="6.140625" style="6" customWidth="1"/>
    <col min="262" max="262" width="7.42578125" style="6" customWidth="1"/>
    <col min="263" max="263" width="7" style="6" customWidth="1"/>
    <col min="264" max="264" width="7.7109375" style="6" customWidth="1"/>
    <col min="265" max="265" width="8.28515625" style="6" customWidth="1"/>
    <col min="266" max="266" width="8.5703125" style="6" customWidth="1"/>
    <col min="267" max="267" width="8.28515625" style="6" customWidth="1"/>
    <col min="268" max="268" width="9.28515625" style="6" customWidth="1"/>
    <col min="269" max="269" width="8.28515625" style="6" customWidth="1"/>
    <col min="270" max="270" width="9.140625" style="6"/>
    <col min="271" max="271" width="10.7109375" style="6" customWidth="1"/>
    <col min="272" max="272" width="9.42578125" style="6" customWidth="1"/>
    <col min="273" max="273" width="11.42578125" style="6" customWidth="1"/>
    <col min="274" max="512" width="9.140625" style="6"/>
    <col min="513" max="513" width="4.85546875" style="6" customWidth="1"/>
    <col min="514" max="514" width="4.42578125" style="6" customWidth="1"/>
    <col min="515" max="515" width="33.140625" style="6" customWidth="1"/>
    <col min="516" max="516" width="18.140625" style="6" customWidth="1"/>
    <col min="517" max="517" width="6.140625" style="6" customWidth="1"/>
    <col min="518" max="518" width="7.42578125" style="6" customWidth="1"/>
    <col min="519" max="519" width="7" style="6" customWidth="1"/>
    <col min="520" max="520" width="7.7109375" style="6" customWidth="1"/>
    <col min="521" max="521" width="8.28515625" style="6" customWidth="1"/>
    <col min="522" max="522" width="8.5703125" style="6" customWidth="1"/>
    <col min="523" max="523" width="8.28515625" style="6" customWidth="1"/>
    <col min="524" max="524" width="9.28515625" style="6" customWidth="1"/>
    <col min="525" max="525" width="8.28515625" style="6" customWidth="1"/>
    <col min="526" max="526" width="9.140625" style="6"/>
    <col min="527" max="527" width="10.7109375" style="6" customWidth="1"/>
    <col min="528" max="528" width="9.42578125" style="6" customWidth="1"/>
    <col min="529" max="529" width="11.42578125" style="6" customWidth="1"/>
    <col min="530" max="768" width="9.140625" style="6"/>
    <col min="769" max="769" width="4.85546875" style="6" customWidth="1"/>
    <col min="770" max="770" width="4.42578125" style="6" customWidth="1"/>
    <col min="771" max="771" width="33.140625" style="6" customWidth="1"/>
    <col min="772" max="772" width="18.140625" style="6" customWidth="1"/>
    <col min="773" max="773" width="6.140625" style="6" customWidth="1"/>
    <col min="774" max="774" width="7.42578125" style="6" customWidth="1"/>
    <col min="775" max="775" width="7" style="6" customWidth="1"/>
    <col min="776" max="776" width="7.7109375" style="6" customWidth="1"/>
    <col min="777" max="777" width="8.28515625" style="6" customWidth="1"/>
    <col min="778" max="778" width="8.5703125" style="6" customWidth="1"/>
    <col min="779" max="779" width="8.28515625" style="6" customWidth="1"/>
    <col min="780" max="780" width="9.28515625" style="6" customWidth="1"/>
    <col min="781" max="781" width="8.28515625" style="6" customWidth="1"/>
    <col min="782" max="782" width="9.140625" style="6"/>
    <col min="783" max="783" width="10.7109375" style="6" customWidth="1"/>
    <col min="784" max="784" width="9.42578125" style="6" customWidth="1"/>
    <col min="785" max="785" width="11.42578125" style="6" customWidth="1"/>
    <col min="786" max="1024" width="9.140625" style="6"/>
    <col min="1025" max="1025" width="4.85546875" style="6" customWidth="1"/>
    <col min="1026" max="1026" width="4.42578125" style="6" customWidth="1"/>
    <col min="1027" max="1027" width="33.140625" style="6" customWidth="1"/>
    <col min="1028" max="1028" width="18.140625" style="6" customWidth="1"/>
    <col min="1029" max="1029" width="6.140625" style="6" customWidth="1"/>
    <col min="1030" max="1030" width="7.42578125" style="6" customWidth="1"/>
    <col min="1031" max="1031" width="7" style="6" customWidth="1"/>
    <col min="1032" max="1032" width="7.7109375" style="6" customWidth="1"/>
    <col min="1033" max="1033" width="8.28515625" style="6" customWidth="1"/>
    <col min="1034" max="1034" width="8.5703125" style="6" customWidth="1"/>
    <col min="1035" max="1035" width="8.28515625" style="6" customWidth="1"/>
    <col min="1036" max="1036" width="9.28515625" style="6" customWidth="1"/>
    <col min="1037" max="1037" width="8.28515625" style="6" customWidth="1"/>
    <col min="1038" max="1038" width="9.140625" style="6"/>
    <col min="1039" max="1039" width="10.7109375" style="6" customWidth="1"/>
    <col min="1040" max="1040" width="9.42578125" style="6" customWidth="1"/>
    <col min="1041" max="1041" width="11.42578125" style="6" customWidth="1"/>
    <col min="1042" max="1280" width="9.140625" style="6"/>
    <col min="1281" max="1281" width="4.85546875" style="6" customWidth="1"/>
    <col min="1282" max="1282" width="4.42578125" style="6" customWidth="1"/>
    <col min="1283" max="1283" width="33.140625" style="6" customWidth="1"/>
    <col min="1284" max="1284" width="18.140625" style="6" customWidth="1"/>
    <col min="1285" max="1285" width="6.140625" style="6" customWidth="1"/>
    <col min="1286" max="1286" width="7.42578125" style="6" customWidth="1"/>
    <col min="1287" max="1287" width="7" style="6" customWidth="1"/>
    <col min="1288" max="1288" width="7.7109375" style="6" customWidth="1"/>
    <col min="1289" max="1289" width="8.28515625" style="6" customWidth="1"/>
    <col min="1290" max="1290" width="8.5703125" style="6" customWidth="1"/>
    <col min="1291" max="1291" width="8.28515625" style="6" customWidth="1"/>
    <col min="1292" max="1292" width="9.28515625" style="6" customWidth="1"/>
    <col min="1293" max="1293" width="8.28515625" style="6" customWidth="1"/>
    <col min="1294" max="1294" width="9.140625" style="6"/>
    <col min="1295" max="1295" width="10.7109375" style="6" customWidth="1"/>
    <col min="1296" max="1296" width="9.42578125" style="6" customWidth="1"/>
    <col min="1297" max="1297" width="11.42578125" style="6" customWidth="1"/>
    <col min="1298" max="1536" width="9.140625" style="6"/>
    <col min="1537" max="1537" width="4.85546875" style="6" customWidth="1"/>
    <col min="1538" max="1538" width="4.42578125" style="6" customWidth="1"/>
    <col min="1539" max="1539" width="33.140625" style="6" customWidth="1"/>
    <col min="1540" max="1540" width="18.140625" style="6" customWidth="1"/>
    <col min="1541" max="1541" width="6.140625" style="6" customWidth="1"/>
    <col min="1542" max="1542" width="7.42578125" style="6" customWidth="1"/>
    <col min="1543" max="1543" width="7" style="6" customWidth="1"/>
    <col min="1544" max="1544" width="7.7109375" style="6" customWidth="1"/>
    <col min="1545" max="1545" width="8.28515625" style="6" customWidth="1"/>
    <col min="1546" max="1546" width="8.5703125" style="6" customWidth="1"/>
    <col min="1547" max="1547" width="8.28515625" style="6" customWidth="1"/>
    <col min="1548" max="1548" width="9.28515625" style="6" customWidth="1"/>
    <col min="1549" max="1549" width="8.28515625" style="6" customWidth="1"/>
    <col min="1550" max="1550" width="9.140625" style="6"/>
    <col min="1551" max="1551" width="10.7109375" style="6" customWidth="1"/>
    <col min="1552" max="1552" width="9.42578125" style="6" customWidth="1"/>
    <col min="1553" max="1553" width="11.42578125" style="6" customWidth="1"/>
    <col min="1554" max="1792" width="9.140625" style="6"/>
    <col min="1793" max="1793" width="4.85546875" style="6" customWidth="1"/>
    <col min="1794" max="1794" width="4.42578125" style="6" customWidth="1"/>
    <col min="1795" max="1795" width="33.140625" style="6" customWidth="1"/>
    <col min="1796" max="1796" width="18.140625" style="6" customWidth="1"/>
    <col min="1797" max="1797" width="6.140625" style="6" customWidth="1"/>
    <col min="1798" max="1798" width="7.42578125" style="6" customWidth="1"/>
    <col min="1799" max="1799" width="7" style="6" customWidth="1"/>
    <col min="1800" max="1800" width="7.7109375" style="6" customWidth="1"/>
    <col min="1801" max="1801" width="8.28515625" style="6" customWidth="1"/>
    <col min="1802" max="1802" width="8.5703125" style="6" customWidth="1"/>
    <col min="1803" max="1803" width="8.28515625" style="6" customWidth="1"/>
    <col min="1804" max="1804" width="9.28515625" style="6" customWidth="1"/>
    <col min="1805" max="1805" width="8.28515625" style="6" customWidth="1"/>
    <col min="1806" max="1806" width="9.140625" style="6"/>
    <col min="1807" max="1807" width="10.7109375" style="6" customWidth="1"/>
    <col min="1808" max="1808" width="9.42578125" style="6" customWidth="1"/>
    <col min="1809" max="1809" width="11.42578125" style="6" customWidth="1"/>
    <col min="1810" max="2048" width="9.140625" style="6"/>
    <col min="2049" max="2049" width="4.85546875" style="6" customWidth="1"/>
    <col min="2050" max="2050" width="4.42578125" style="6" customWidth="1"/>
    <col min="2051" max="2051" width="33.140625" style="6" customWidth="1"/>
    <col min="2052" max="2052" width="18.140625" style="6" customWidth="1"/>
    <col min="2053" max="2053" width="6.140625" style="6" customWidth="1"/>
    <col min="2054" max="2054" width="7.42578125" style="6" customWidth="1"/>
    <col min="2055" max="2055" width="7" style="6" customWidth="1"/>
    <col min="2056" max="2056" width="7.7109375" style="6" customWidth="1"/>
    <col min="2057" max="2057" width="8.28515625" style="6" customWidth="1"/>
    <col min="2058" max="2058" width="8.5703125" style="6" customWidth="1"/>
    <col min="2059" max="2059" width="8.28515625" style="6" customWidth="1"/>
    <col min="2060" max="2060" width="9.28515625" style="6" customWidth="1"/>
    <col min="2061" max="2061" width="8.28515625" style="6" customWidth="1"/>
    <col min="2062" max="2062" width="9.140625" style="6"/>
    <col min="2063" max="2063" width="10.7109375" style="6" customWidth="1"/>
    <col min="2064" max="2064" width="9.42578125" style="6" customWidth="1"/>
    <col min="2065" max="2065" width="11.42578125" style="6" customWidth="1"/>
    <col min="2066" max="2304" width="9.140625" style="6"/>
    <col min="2305" max="2305" width="4.85546875" style="6" customWidth="1"/>
    <col min="2306" max="2306" width="4.42578125" style="6" customWidth="1"/>
    <col min="2307" max="2307" width="33.140625" style="6" customWidth="1"/>
    <col min="2308" max="2308" width="18.140625" style="6" customWidth="1"/>
    <col min="2309" max="2309" width="6.140625" style="6" customWidth="1"/>
    <col min="2310" max="2310" width="7.42578125" style="6" customWidth="1"/>
    <col min="2311" max="2311" width="7" style="6" customWidth="1"/>
    <col min="2312" max="2312" width="7.7109375" style="6" customWidth="1"/>
    <col min="2313" max="2313" width="8.28515625" style="6" customWidth="1"/>
    <col min="2314" max="2314" width="8.5703125" style="6" customWidth="1"/>
    <col min="2315" max="2315" width="8.28515625" style="6" customWidth="1"/>
    <col min="2316" max="2316" width="9.28515625" style="6" customWidth="1"/>
    <col min="2317" max="2317" width="8.28515625" style="6" customWidth="1"/>
    <col min="2318" max="2318" width="9.140625" style="6"/>
    <col min="2319" max="2319" width="10.7109375" style="6" customWidth="1"/>
    <col min="2320" max="2320" width="9.42578125" style="6" customWidth="1"/>
    <col min="2321" max="2321" width="11.42578125" style="6" customWidth="1"/>
    <col min="2322" max="2560" width="9.140625" style="6"/>
    <col min="2561" max="2561" width="4.85546875" style="6" customWidth="1"/>
    <col min="2562" max="2562" width="4.42578125" style="6" customWidth="1"/>
    <col min="2563" max="2563" width="33.140625" style="6" customWidth="1"/>
    <col min="2564" max="2564" width="18.140625" style="6" customWidth="1"/>
    <col min="2565" max="2565" width="6.140625" style="6" customWidth="1"/>
    <col min="2566" max="2566" width="7.42578125" style="6" customWidth="1"/>
    <col min="2567" max="2567" width="7" style="6" customWidth="1"/>
    <col min="2568" max="2568" width="7.7109375" style="6" customWidth="1"/>
    <col min="2569" max="2569" width="8.28515625" style="6" customWidth="1"/>
    <col min="2570" max="2570" width="8.5703125" style="6" customWidth="1"/>
    <col min="2571" max="2571" width="8.28515625" style="6" customWidth="1"/>
    <col min="2572" max="2572" width="9.28515625" style="6" customWidth="1"/>
    <col min="2573" max="2573" width="8.28515625" style="6" customWidth="1"/>
    <col min="2574" max="2574" width="9.140625" style="6"/>
    <col min="2575" max="2575" width="10.7109375" style="6" customWidth="1"/>
    <col min="2576" max="2576" width="9.42578125" style="6" customWidth="1"/>
    <col min="2577" max="2577" width="11.42578125" style="6" customWidth="1"/>
    <col min="2578" max="2816" width="9.140625" style="6"/>
    <col min="2817" max="2817" width="4.85546875" style="6" customWidth="1"/>
    <col min="2818" max="2818" width="4.42578125" style="6" customWidth="1"/>
    <col min="2819" max="2819" width="33.140625" style="6" customWidth="1"/>
    <col min="2820" max="2820" width="18.140625" style="6" customWidth="1"/>
    <col min="2821" max="2821" width="6.140625" style="6" customWidth="1"/>
    <col min="2822" max="2822" width="7.42578125" style="6" customWidth="1"/>
    <col min="2823" max="2823" width="7" style="6" customWidth="1"/>
    <col min="2824" max="2824" width="7.7109375" style="6" customWidth="1"/>
    <col min="2825" max="2825" width="8.28515625" style="6" customWidth="1"/>
    <col min="2826" max="2826" width="8.5703125" style="6" customWidth="1"/>
    <col min="2827" max="2827" width="8.28515625" style="6" customWidth="1"/>
    <col min="2828" max="2828" width="9.28515625" style="6" customWidth="1"/>
    <col min="2829" max="2829" width="8.28515625" style="6" customWidth="1"/>
    <col min="2830" max="2830" width="9.140625" style="6"/>
    <col min="2831" max="2831" width="10.7109375" style="6" customWidth="1"/>
    <col min="2832" max="2832" width="9.42578125" style="6" customWidth="1"/>
    <col min="2833" max="2833" width="11.42578125" style="6" customWidth="1"/>
    <col min="2834" max="3072" width="9.140625" style="6"/>
    <col min="3073" max="3073" width="4.85546875" style="6" customWidth="1"/>
    <col min="3074" max="3074" width="4.42578125" style="6" customWidth="1"/>
    <col min="3075" max="3075" width="33.140625" style="6" customWidth="1"/>
    <col min="3076" max="3076" width="18.140625" style="6" customWidth="1"/>
    <col min="3077" max="3077" width="6.140625" style="6" customWidth="1"/>
    <col min="3078" max="3078" width="7.42578125" style="6" customWidth="1"/>
    <col min="3079" max="3079" width="7" style="6" customWidth="1"/>
    <col min="3080" max="3080" width="7.7109375" style="6" customWidth="1"/>
    <col min="3081" max="3081" width="8.28515625" style="6" customWidth="1"/>
    <col min="3082" max="3082" width="8.5703125" style="6" customWidth="1"/>
    <col min="3083" max="3083" width="8.28515625" style="6" customWidth="1"/>
    <col min="3084" max="3084" width="9.28515625" style="6" customWidth="1"/>
    <col min="3085" max="3085" width="8.28515625" style="6" customWidth="1"/>
    <col min="3086" max="3086" width="9.140625" style="6"/>
    <col min="3087" max="3087" width="10.7109375" style="6" customWidth="1"/>
    <col min="3088" max="3088" width="9.42578125" style="6" customWidth="1"/>
    <col min="3089" max="3089" width="11.42578125" style="6" customWidth="1"/>
    <col min="3090" max="3328" width="9.140625" style="6"/>
    <col min="3329" max="3329" width="4.85546875" style="6" customWidth="1"/>
    <col min="3330" max="3330" width="4.42578125" style="6" customWidth="1"/>
    <col min="3331" max="3331" width="33.140625" style="6" customWidth="1"/>
    <col min="3332" max="3332" width="18.140625" style="6" customWidth="1"/>
    <col min="3333" max="3333" width="6.140625" style="6" customWidth="1"/>
    <col min="3334" max="3334" width="7.42578125" style="6" customWidth="1"/>
    <col min="3335" max="3335" width="7" style="6" customWidth="1"/>
    <col min="3336" max="3336" width="7.7109375" style="6" customWidth="1"/>
    <col min="3337" max="3337" width="8.28515625" style="6" customWidth="1"/>
    <col min="3338" max="3338" width="8.5703125" style="6" customWidth="1"/>
    <col min="3339" max="3339" width="8.28515625" style="6" customWidth="1"/>
    <col min="3340" max="3340" width="9.28515625" style="6" customWidth="1"/>
    <col min="3341" max="3341" width="8.28515625" style="6" customWidth="1"/>
    <col min="3342" max="3342" width="9.140625" style="6"/>
    <col min="3343" max="3343" width="10.7109375" style="6" customWidth="1"/>
    <col min="3344" max="3344" width="9.42578125" style="6" customWidth="1"/>
    <col min="3345" max="3345" width="11.42578125" style="6" customWidth="1"/>
    <col min="3346" max="3584" width="9.140625" style="6"/>
    <col min="3585" max="3585" width="4.85546875" style="6" customWidth="1"/>
    <col min="3586" max="3586" width="4.42578125" style="6" customWidth="1"/>
    <col min="3587" max="3587" width="33.140625" style="6" customWidth="1"/>
    <col min="3588" max="3588" width="18.140625" style="6" customWidth="1"/>
    <col min="3589" max="3589" width="6.140625" style="6" customWidth="1"/>
    <col min="3590" max="3590" width="7.42578125" style="6" customWidth="1"/>
    <col min="3591" max="3591" width="7" style="6" customWidth="1"/>
    <col min="3592" max="3592" width="7.7109375" style="6" customWidth="1"/>
    <col min="3593" max="3593" width="8.28515625" style="6" customWidth="1"/>
    <col min="3594" max="3594" width="8.5703125" style="6" customWidth="1"/>
    <col min="3595" max="3595" width="8.28515625" style="6" customWidth="1"/>
    <col min="3596" max="3596" width="9.28515625" style="6" customWidth="1"/>
    <col min="3597" max="3597" width="8.28515625" style="6" customWidth="1"/>
    <col min="3598" max="3598" width="9.140625" style="6"/>
    <col min="3599" max="3599" width="10.7109375" style="6" customWidth="1"/>
    <col min="3600" max="3600" width="9.42578125" style="6" customWidth="1"/>
    <col min="3601" max="3601" width="11.42578125" style="6" customWidth="1"/>
    <col min="3602" max="3840" width="9.140625" style="6"/>
    <col min="3841" max="3841" width="4.85546875" style="6" customWidth="1"/>
    <col min="3842" max="3842" width="4.42578125" style="6" customWidth="1"/>
    <col min="3843" max="3843" width="33.140625" style="6" customWidth="1"/>
    <col min="3844" max="3844" width="18.140625" style="6" customWidth="1"/>
    <col min="3845" max="3845" width="6.140625" style="6" customWidth="1"/>
    <col min="3846" max="3846" width="7.42578125" style="6" customWidth="1"/>
    <col min="3847" max="3847" width="7" style="6" customWidth="1"/>
    <col min="3848" max="3848" width="7.7109375" style="6" customWidth="1"/>
    <col min="3849" max="3849" width="8.28515625" style="6" customWidth="1"/>
    <col min="3850" max="3850" width="8.5703125" style="6" customWidth="1"/>
    <col min="3851" max="3851" width="8.28515625" style="6" customWidth="1"/>
    <col min="3852" max="3852" width="9.28515625" style="6" customWidth="1"/>
    <col min="3853" max="3853" width="8.28515625" style="6" customWidth="1"/>
    <col min="3854" max="3854" width="9.140625" style="6"/>
    <col min="3855" max="3855" width="10.7109375" style="6" customWidth="1"/>
    <col min="3856" max="3856" width="9.42578125" style="6" customWidth="1"/>
    <col min="3857" max="3857" width="11.42578125" style="6" customWidth="1"/>
    <col min="3858" max="4096" width="9.140625" style="6"/>
    <col min="4097" max="4097" width="4.85546875" style="6" customWidth="1"/>
    <col min="4098" max="4098" width="4.42578125" style="6" customWidth="1"/>
    <col min="4099" max="4099" width="33.140625" style="6" customWidth="1"/>
    <col min="4100" max="4100" width="18.140625" style="6" customWidth="1"/>
    <col min="4101" max="4101" width="6.140625" style="6" customWidth="1"/>
    <col min="4102" max="4102" width="7.42578125" style="6" customWidth="1"/>
    <col min="4103" max="4103" width="7" style="6" customWidth="1"/>
    <col min="4104" max="4104" width="7.7109375" style="6" customWidth="1"/>
    <col min="4105" max="4105" width="8.28515625" style="6" customWidth="1"/>
    <col min="4106" max="4106" width="8.5703125" style="6" customWidth="1"/>
    <col min="4107" max="4107" width="8.28515625" style="6" customWidth="1"/>
    <col min="4108" max="4108" width="9.28515625" style="6" customWidth="1"/>
    <col min="4109" max="4109" width="8.28515625" style="6" customWidth="1"/>
    <col min="4110" max="4110" width="9.140625" style="6"/>
    <col min="4111" max="4111" width="10.7109375" style="6" customWidth="1"/>
    <col min="4112" max="4112" width="9.42578125" style="6" customWidth="1"/>
    <col min="4113" max="4113" width="11.42578125" style="6" customWidth="1"/>
    <col min="4114" max="4352" width="9.140625" style="6"/>
    <col min="4353" max="4353" width="4.85546875" style="6" customWidth="1"/>
    <col min="4354" max="4354" width="4.42578125" style="6" customWidth="1"/>
    <col min="4355" max="4355" width="33.140625" style="6" customWidth="1"/>
    <col min="4356" max="4356" width="18.140625" style="6" customWidth="1"/>
    <col min="4357" max="4357" width="6.140625" style="6" customWidth="1"/>
    <col min="4358" max="4358" width="7.42578125" style="6" customWidth="1"/>
    <col min="4359" max="4359" width="7" style="6" customWidth="1"/>
    <col min="4360" max="4360" width="7.7109375" style="6" customWidth="1"/>
    <col min="4361" max="4361" width="8.28515625" style="6" customWidth="1"/>
    <col min="4362" max="4362" width="8.5703125" style="6" customWidth="1"/>
    <col min="4363" max="4363" width="8.28515625" style="6" customWidth="1"/>
    <col min="4364" max="4364" width="9.28515625" style="6" customWidth="1"/>
    <col min="4365" max="4365" width="8.28515625" style="6" customWidth="1"/>
    <col min="4366" max="4366" width="9.140625" style="6"/>
    <col min="4367" max="4367" width="10.7109375" style="6" customWidth="1"/>
    <col min="4368" max="4368" width="9.42578125" style="6" customWidth="1"/>
    <col min="4369" max="4369" width="11.42578125" style="6" customWidth="1"/>
    <col min="4370" max="4608" width="9.140625" style="6"/>
    <col min="4609" max="4609" width="4.85546875" style="6" customWidth="1"/>
    <col min="4610" max="4610" width="4.42578125" style="6" customWidth="1"/>
    <col min="4611" max="4611" width="33.140625" style="6" customWidth="1"/>
    <col min="4612" max="4612" width="18.140625" style="6" customWidth="1"/>
    <col min="4613" max="4613" width="6.140625" style="6" customWidth="1"/>
    <col min="4614" max="4614" width="7.42578125" style="6" customWidth="1"/>
    <col min="4615" max="4615" width="7" style="6" customWidth="1"/>
    <col min="4616" max="4616" width="7.7109375" style="6" customWidth="1"/>
    <col min="4617" max="4617" width="8.28515625" style="6" customWidth="1"/>
    <col min="4618" max="4618" width="8.5703125" style="6" customWidth="1"/>
    <col min="4619" max="4619" width="8.28515625" style="6" customWidth="1"/>
    <col min="4620" max="4620" width="9.28515625" style="6" customWidth="1"/>
    <col min="4621" max="4621" width="8.28515625" style="6" customWidth="1"/>
    <col min="4622" max="4622" width="9.140625" style="6"/>
    <col min="4623" max="4623" width="10.7109375" style="6" customWidth="1"/>
    <col min="4624" max="4624" width="9.42578125" style="6" customWidth="1"/>
    <col min="4625" max="4625" width="11.42578125" style="6" customWidth="1"/>
    <col min="4626" max="4864" width="9.140625" style="6"/>
    <col min="4865" max="4865" width="4.85546875" style="6" customWidth="1"/>
    <col min="4866" max="4866" width="4.42578125" style="6" customWidth="1"/>
    <col min="4867" max="4867" width="33.140625" style="6" customWidth="1"/>
    <col min="4868" max="4868" width="18.140625" style="6" customWidth="1"/>
    <col min="4869" max="4869" width="6.140625" style="6" customWidth="1"/>
    <col min="4870" max="4870" width="7.42578125" style="6" customWidth="1"/>
    <col min="4871" max="4871" width="7" style="6" customWidth="1"/>
    <col min="4872" max="4872" width="7.7109375" style="6" customWidth="1"/>
    <col min="4873" max="4873" width="8.28515625" style="6" customWidth="1"/>
    <col min="4874" max="4874" width="8.5703125" style="6" customWidth="1"/>
    <col min="4875" max="4875" width="8.28515625" style="6" customWidth="1"/>
    <col min="4876" max="4876" width="9.28515625" style="6" customWidth="1"/>
    <col min="4877" max="4877" width="8.28515625" style="6" customWidth="1"/>
    <col min="4878" max="4878" width="9.140625" style="6"/>
    <col min="4879" max="4879" width="10.7109375" style="6" customWidth="1"/>
    <col min="4880" max="4880" width="9.42578125" style="6" customWidth="1"/>
    <col min="4881" max="4881" width="11.42578125" style="6" customWidth="1"/>
    <col min="4882" max="5120" width="9.140625" style="6"/>
    <col min="5121" max="5121" width="4.85546875" style="6" customWidth="1"/>
    <col min="5122" max="5122" width="4.42578125" style="6" customWidth="1"/>
    <col min="5123" max="5123" width="33.140625" style="6" customWidth="1"/>
    <col min="5124" max="5124" width="18.140625" style="6" customWidth="1"/>
    <col min="5125" max="5125" width="6.140625" style="6" customWidth="1"/>
    <col min="5126" max="5126" width="7.42578125" style="6" customWidth="1"/>
    <col min="5127" max="5127" width="7" style="6" customWidth="1"/>
    <col min="5128" max="5128" width="7.7109375" style="6" customWidth="1"/>
    <col min="5129" max="5129" width="8.28515625" style="6" customWidth="1"/>
    <col min="5130" max="5130" width="8.5703125" style="6" customWidth="1"/>
    <col min="5131" max="5131" width="8.28515625" style="6" customWidth="1"/>
    <col min="5132" max="5132" width="9.28515625" style="6" customWidth="1"/>
    <col min="5133" max="5133" width="8.28515625" style="6" customWidth="1"/>
    <col min="5134" max="5134" width="9.140625" style="6"/>
    <col min="5135" max="5135" width="10.7109375" style="6" customWidth="1"/>
    <col min="5136" max="5136" width="9.42578125" style="6" customWidth="1"/>
    <col min="5137" max="5137" width="11.42578125" style="6" customWidth="1"/>
    <col min="5138" max="5376" width="9.140625" style="6"/>
    <col min="5377" max="5377" width="4.85546875" style="6" customWidth="1"/>
    <col min="5378" max="5378" width="4.42578125" style="6" customWidth="1"/>
    <col min="5379" max="5379" width="33.140625" style="6" customWidth="1"/>
    <col min="5380" max="5380" width="18.140625" style="6" customWidth="1"/>
    <col min="5381" max="5381" width="6.140625" style="6" customWidth="1"/>
    <col min="5382" max="5382" width="7.42578125" style="6" customWidth="1"/>
    <col min="5383" max="5383" width="7" style="6" customWidth="1"/>
    <col min="5384" max="5384" width="7.7109375" style="6" customWidth="1"/>
    <col min="5385" max="5385" width="8.28515625" style="6" customWidth="1"/>
    <col min="5386" max="5386" width="8.5703125" style="6" customWidth="1"/>
    <col min="5387" max="5387" width="8.28515625" style="6" customWidth="1"/>
    <col min="5388" max="5388" width="9.28515625" style="6" customWidth="1"/>
    <col min="5389" max="5389" width="8.28515625" style="6" customWidth="1"/>
    <col min="5390" max="5390" width="9.140625" style="6"/>
    <col min="5391" max="5391" width="10.7109375" style="6" customWidth="1"/>
    <col min="5392" max="5392" width="9.42578125" style="6" customWidth="1"/>
    <col min="5393" max="5393" width="11.42578125" style="6" customWidth="1"/>
    <col min="5394" max="5632" width="9.140625" style="6"/>
    <col min="5633" max="5633" width="4.85546875" style="6" customWidth="1"/>
    <col min="5634" max="5634" width="4.42578125" style="6" customWidth="1"/>
    <col min="5635" max="5635" width="33.140625" style="6" customWidth="1"/>
    <col min="5636" max="5636" width="18.140625" style="6" customWidth="1"/>
    <col min="5637" max="5637" width="6.140625" style="6" customWidth="1"/>
    <col min="5638" max="5638" width="7.42578125" style="6" customWidth="1"/>
    <col min="5639" max="5639" width="7" style="6" customWidth="1"/>
    <col min="5640" max="5640" width="7.7109375" style="6" customWidth="1"/>
    <col min="5641" max="5641" width="8.28515625" style="6" customWidth="1"/>
    <col min="5642" max="5642" width="8.5703125" style="6" customWidth="1"/>
    <col min="5643" max="5643" width="8.28515625" style="6" customWidth="1"/>
    <col min="5644" max="5644" width="9.28515625" style="6" customWidth="1"/>
    <col min="5645" max="5645" width="8.28515625" style="6" customWidth="1"/>
    <col min="5646" max="5646" width="9.140625" style="6"/>
    <col min="5647" max="5647" width="10.7109375" style="6" customWidth="1"/>
    <col min="5648" max="5648" width="9.42578125" style="6" customWidth="1"/>
    <col min="5649" max="5649" width="11.42578125" style="6" customWidth="1"/>
    <col min="5650" max="5888" width="9.140625" style="6"/>
    <col min="5889" max="5889" width="4.85546875" style="6" customWidth="1"/>
    <col min="5890" max="5890" width="4.42578125" style="6" customWidth="1"/>
    <col min="5891" max="5891" width="33.140625" style="6" customWidth="1"/>
    <col min="5892" max="5892" width="18.140625" style="6" customWidth="1"/>
    <col min="5893" max="5893" width="6.140625" style="6" customWidth="1"/>
    <col min="5894" max="5894" width="7.42578125" style="6" customWidth="1"/>
    <col min="5895" max="5895" width="7" style="6" customWidth="1"/>
    <col min="5896" max="5896" width="7.7109375" style="6" customWidth="1"/>
    <col min="5897" max="5897" width="8.28515625" style="6" customWidth="1"/>
    <col min="5898" max="5898" width="8.5703125" style="6" customWidth="1"/>
    <col min="5899" max="5899" width="8.28515625" style="6" customWidth="1"/>
    <col min="5900" max="5900" width="9.28515625" style="6" customWidth="1"/>
    <col min="5901" max="5901" width="8.28515625" style="6" customWidth="1"/>
    <col min="5902" max="5902" width="9.140625" style="6"/>
    <col min="5903" max="5903" width="10.7109375" style="6" customWidth="1"/>
    <col min="5904" max="5904" width="9.42578125" style="6" customWidth="1"/>
    <col min="5905" max="5905" width="11.42578125" style="6" customWidth="1"/>
    <col min="5906" max="6144" width="9.140625" style="6"/>
    <col min="6145" max="6145" width="4.85546875" style="6" customWidth="1"/>
    <col min="6146" max="6146" width="4.42578125" style="6" customWidth="1"/>
    <col min="6147" max="6147" width="33.140625" style="6" customWidth="1"/>
    <col min="6148" max="6148" width="18.140625" style="6" customWidth="1"/>
    <col min="6149" max="6149" width="6.140625" style="6" customWidth="1"/>
    <col min="6150" max="6150" width="7.42578125" style="6" customWidth="1"/>
    <col min="6151" max="6151" width="7" style="6" customWidth="1"/>
    <col min="6152" max="6152" width="7.7109375" style="6" customWidth="1"/>
    <col min="6153" max="6153" width="8.28515625" style="6" customWidth="1"/>
    <col min="6154" max="6154" width="8.5703125" style="6" customWidth="1"/>
    <col min="6155" max="6155" width="8.28515625" style="6" customWidth="1"/>
    <col min="6156" max="6156" width="9.28515625" style="6" customWidth="1"/>
    <col min="6157" max="6157" width="8.28515625" style="6" customWidth="1"/>
    <col min="6158" max="6158" width="9.140625" style="6"/>
    <col min="6159" max="6159" width="10.7109375" style="6" customWidth="1"/>
    <col min="6160" max="6160" width="9.42578125" style="6" customWidth="1"/>
    <col min="6161" max="6161" width="11.42578125" style="6" customWidth="1"/>
    <col min="6162" max="6400" width="9.140625" style="6"/>
    <col min="6401" max="6401" width="4.85546875" style="6" customWidth="1"/>
    <col min="6402" max="6402" width="4.42578125" style="6" customWidth="1"/>
    <col min="6403" max="6403" width="33.140625" style="6" customWidth="1"/>
    <col min="6404" max="6404" width="18.140625" style="6" customWidth="1"/>
    <col min="6405" max="6405" width="6.140625" style="6" customWidth="1"/>
    <col min="6406" max="6406" width="7.42578125" style="6" customWidth="1"/>
    <col min="6407" max="6407" width="7" style="6" customWidth="1"/>
    <col min="6408" max="6408" width="7.7109375" style="6" customWidth="1"/>
    <col min="6409" max="6409" width="8.28515625" style="6" customWidth="1"/>
    <col min="6410" max="6410" width="8.5703125" style="6" customWidth="1"/>
    <col min="6411" max="6411" width="8.28515625" style="6" customWidth="1"/>
    <col min="6412" max="6412" width="9.28515625" style="6" customWidth="1"/>
    <col min="6413" max="6413" width="8.28515625" style="6" customWidth="1"/>
    <col min="6414" max="6414" width="9.140625" style="6"/>
    <col min="6415" max="6415" width="10.7109375" style="6" customWidth="1"/>
    <col min="6416" max="6416" width="9.42578125" style="6" customWidth="1"/>
    <col min="6417" max="6417" width="11.42578125" style="6" customWidth="1"/>
    <col min="6418" max="6656" width="9.140625" style="6"/>
    <col min="6657" max="6657" width="4.85546875" style="6" customWidth="1"/>
    <col min="6658" max="6658" width="4.42578125" style="6" customWidth="1"/>
    <col min="6659" max="6659" width="33.140625" style="6" customWidth="1"/>
    <col min="6660" max="6660" width="18.140625" style="6" customWidth="1"/>
    <col min="6661" max="6661" width="6.140625" style="6" customWidth="1"/>
    <col min="6662" max="6662" width="7.42578125" style="6" customWidth="1"/>
    <col min="6663" max="6663" width="7" style="6" customWidth="1"/>
    <col min="6664" max="6664" width="7.7109375" style="6" customWidth="1"/>
    <col min="6665" max="6665" width="8.28515625" style="6" customWidth="1"/>
    <col min="6666" max="6666" width="8.5703125" style="6" customWidth="1"/>
    <col min="6667" max="6667" width="8.28515625" style="6" customWidth="1"/>
    <col min="6668" max="6668" width="9.28515625" style="6" customWidth="1"/>
    <col min="6669" max="6669" width="8.28515625" style="6" customWidth="1"/>
    <col min="6670" max="6670" width="9.140625" style="6"/>
    <col min="6671" max="6671" width="10.7109375" style="6" customWidth="1"/>
    <col min="6672" max="6672" width="9.42578125" style="6" customWidth="1"/>
    <col min="6673" max="6673" width="11.42578125" style="6" customWidth="1"/>
    <col min="6674" max="6912" width="9.140625" style="6"/>
    <col min="6913" max="6913" width="4.85546875" style="6" customWidth="1"/>
    <col min="6914" max="6914" width="4.42578125" style="6" customWidth="1"/>
    <col min="6915" max="6915" width="33.140625" style="6" customWidth="1"/>
    <col min="6916" max="6916" width="18.140625" style="6" customWidth="1"/>
    <col min="6917" max="6917" width="6.140625" style="6" customWidth="1"/>
    <col min="6918" max="6918" width="7.42578125" style="6" customWidth="1"/>
    <col min="6919" max="6919" width="7" style="6" customWidth="1"/>
    <col min="6920" max="6920" width="7.7109375" style="6" customWidth="1"/>
    <col min="6921" max="6921" width="8.28515625" style="6" customWidth="1"/>
    <col min="6922" max="6922" width="8.5703125" style="6" customWidth="1"/>
    <col min="6923" max="6923" width="8.28515625" style="6" customWidth="1"/>
    <col min="6924" max="6924" width="9.28515625" style="6" customWidth="1"/>
    <col min="6925" max="6925" width="8.28515625" style="6" customWidth="1"/>
    <col min="6926" max="6926" width="9.140625" style="6"/>
    <col min="6927" max="6927" width="10.7109375" style="6" customWidth="1"/>
    <col min="6928" max="6928" width="9.42578125" style="6" customWidth="1"/>
    <col min="6929" max="6929" width="11.42578125" style="6" customWidth="1"/>
    <col min="6930" max="7168" width="9.140625" style="6"/>
    <col min="7169" max="7169" width="4.85546875" style="6" customWidth="1"/>
    <col min="7170" max="7170" width="4.42578125" style="6" customWidth="1"/>
    <col min="7171" max="7171" width="33.140625" style="6" customWidth="1"/>
    <col min="7172" max="7172" width="18.140625" style="6" customWidth="1"/>
    <col min="7173" max="7173" width="6.140625" style="6" customWidth="1"/>
    <col min="7174" max="7174" width="7.42578125" style="6" customWidth="1"/>
    <col min="7175" max="7175" width="7" style="6" customWidth="1"/>
    <col min="7176" max="7176" width="7.7109375" style="6" customWidth="1"/>
    <col min="7177" max="7177" width="8.28515625" style="6" customWidth="1"/>
    <col min="7178" max="7178" width="8.5703125" style="6" customWidth="1"/>
    <col min="7179" max="7179" width="8.28515625" style="6" customWidth="1"/>
    <col min="7180" max="7180" width="9.28515625" style="6" customWidth="1"/>
    <col min="7181" max="7181" width="8.28515625" style="6" customWidth="1"/>
    <col min="7182" max="7182" width="9.140625" style="6"/>
    <col min="7183" max="7183" width="10.7109375" style="6" customWidth="1"/>
    <col min="7184" max="7184" width="9.42578125" style="6" customWidth="1"/>
    <col min="7185" max="7185" width="11.42578125" style="6" customWidth="1"/>
    <col min="7186" max="7424" width="9.140625" style="6"/>
    <col min="7425" max="7425" width="4.85546875" style="6" customWidth="1"/>
    <col min="7426" max="7426" width="4.42578125" style="6" customWidth="1"/>
    <col min="7427" max="7427" width="33.140625" style="6" customWidth="1"/>
    <col min="7428" max="7428" width="18.140625" style="6" customWidth="1"/>
    <col min="7429" max="7429" width="6.140625" style="6" customWidth="1"/>
    <col min="7430" max="7430" width="7.42578125" style="6" customWidth="1"/>
    <col min="7431" max="7431" width="7" style="6" customWidth="1"/>
    <col min="7432" max="7432" width="7.7109375" style="6" customWidth="1"/>
    <col min="7433" max="7433" width="8.28515625" style="6" customWidth="1"/>
    <col min="7434" max="7434" width="8.5703125" style="6" customWidth="1"/>
    <col min="7435" max="7435" width="8.28515625" style="6" customWidth="1"/>
    <col min="7436" max="7436" width="9.28515625" style="6" customWidth="1"/>
    <col min="7437" max="7437" width="8.28515625" style="6" customWidth="1"/>
    <col min="7438" max="7438" width="9.140625" style="6"/>
    <col min="7439" max="7439" width="10.7109375" style="6" customWidth="1"/>
    <col min="7440" max="7440" width="9.42578125" style="6" customWidth="1"/>
    <col min="7441" max="7441" width="11.42578125" style="6" customWidth="1"/>
    <col min="7442" max="7680" width="9.140625" style="6"/>
    <col min="7681" max="7681" width="4.85546875" style="6" customWidth="1"/>
    <col min="7682" max="7682" width="4.42578125" style="6" customWidth="1"/>
    <col min="7683" max="7683" width="33.140625" style="6" customWidth="1"/>
    <col min="7684" max="7684" width="18.140625" style="6" customWidth="1"/>
    <col min="7685" max="7685" width="6.140625" style="6" customWidth="1"/>
    <col min="7686" max="7686" width="7.42578125" style="6" customWidth="1"/>
    <col min="7687" max="7687" width="7" style="6" customWidth="1"/>
    <col min="7688" max="7688" width="7.7109375" style="6" customWidth="1"/>
    <col min="7689" max="7689" width="8.28515625" style="6" customWidth="1"/>
    <col min="7690" max="7690" width="8.5703125" style="6" customWidth="1"/>
    <col min="7691" max="7691" width="8.28515625" style="6" customWidth="1"/>
    <col min="7692" max="7692" width="9.28515625" style="6" customWidth="1"/>
    <col min="7693" max="7693" width="8.28515625" style="6" customWidth="1"/>
    <col min="7694" max="7694" width="9.140625" style="6"/>
    <col min="7695" max="7695" width="10.7109375" style="6" customWidth="1"/>
    <col min="7696" max="7696" width="9.42578125" style="6" customWidth="1"/>
    <col min="7697" max="7697" width="11.42578125" style="6" customWidth="1"/>
    <col min="7698" max="7936" width="9.140625" style="6"/>
    <col min="7937" max="7937" width="4.85546875" style="6" customWidth="1"/>
    <col min="7938" max="7938" width="4.42578125" style="6" customWidth="1"/>
    <col min="7939" max="7939" width="33.140625" style="6" customWidth="1"/>
    <col min="7940" max="7940" width="18.140625" style="6" customWidth="1"/>
    <col min="7941" max="7941" width="6.140625" style="6" customWidth="1"/>
    <col min="7942" max="7942" width="7.42578125" style="6" customWidth="1"/>
    <col min="7943" max="7943" width="7" style="6" customWidth="1"/>
    <col min="7944" max="7944" width="7.7109375" style="6" customWidth="1"/>
    <col min="7945" max="7945" width="8.28515625" style="6" customWidth="1"/>
    <col min="7946" max="7946" width="8.5703125" style="6" customWidth="1"/>
    <col min="7947" max="7947" width="8.28515625" style="6" customWidth="1"/>
    <col min="7948" max="7948" width="9.28515625" style="6" customWidth="1"/>
    <col min="7949" max="7949" width="8.28515625" style="6" customWidth="1"/>
    <col min="7950" max="7950" width="9.140625" style="6"/>
    <col min="7951" max="7951" width="10.7109375" style="6" customWidth="1"/>
    <col min="7952" max="7952" width="9.42578125" style="6" customWidth="1"/>
    <col min="7953" max="7953" width="11.42578125" style="6" customWidth="1"/>
    <col min="7954" max="8192" width="9.140625" style="6"/>
    <col min="8193" max="8193" width="4.85546875" style="6" customWidth="1"/>
    <col min="8194" max="8194" width="4.42578125" style="6" customWidth="1"/>
    <col min="8195" max="8195" width="33.140625" style="6" customWidth="1"/>
    <col min="8196" max="8196" width="18.140625" style="6" customWidth="1"/>
    <col min="8197" max="8197" width="6.140625" style="6" customWidth="1"/>
    <col min="8198" max="8198" width="7.42578125" style="6" customWidth="1"/>
    <col min="8199" max="8199" width="7" style="6" customWidth="1"/>
    <col min="8200" max="8200" width="7.7109375" style="6" customWidth="1"/>
    <col min="8201" max="8201" width="8.28515625" style="6" customWidth="1"/>
    <col min="8202" max="8202" width="8.5703125" style="6" customWidth="1"/>
    <col min="8203" max="8203" width="8.28515625" style="6" customWidth="1"/>
    <col min="8204" max="8204" width="9.28515625" style="6" customWidth="1"/>
    <col min="8205" max="8205" width="8.28515625" style="6" customWidth="1"/>
    <col min="8206" max="8206" width="9.140625" style="6"/>
    <col min="8207" max="8207" width="10.7109375" style="6" customWidth="1"/>
    <col min="8208" max="8208" width="9.42578125" style="6" customWidth="1"/>
    <col min="8209" max="8209" width="11.42578125" style="6" customWidth="1"/>
    <col min="8210" max="8448" width="9.140625" style="6"/>
    <col min="8449" max="8449" width="4.85546875" style="6" customWidth="1"/>
    <col min="8450" max="8450" width="4.42578125" style="6" customWidth="1"/>
    <col min="8451" max="8451" width="33.140625" style="6" customWidth="1"/>
    <col min="8452" max="8452" width="18.140625" style="6" customWidth="1"/>
    <col min="8453" max="8453" width="6.140625" style="6" customWidth="1"/>
    <col min="8454" max="8454" width="7.42578125" style="6" customWidth="1"/>
    <col min="8455" max="8455" width="7" style="6" customWidth="1"/>
    <col min="8456" max="8456" width="7.7109375" style="6" customWidth="1"/>
    <col min="8457" max="8457" width="8.28515625" style="6" customWidth="1"/>
    <col min="8458" max="8458" width="8.5703125" style="6" customWidth="1"/>
    <col min="8459" max="8459" width="8.28515625" style="6" customWidth="1"/>
    <col min="8460" max="8460" width="9.28515625" style="6" customWidth="1"/>
    <col min="8461" max="8461" width="8.28515625" style="6" customWidth="1"/>
    <col min="8462" max="8462" width="9.140625" style="6"/>
    <col min="8463" max="8463" width="10.7109375" style="6" customWidth="1"/>
    <col min="8464" max="8464" width="9.42578125" style="6" customWidth="1"/>
    <col min="8465" max="8465" width="11.42578125" style="6" customWidth="1"/>
    <col min="8466" max="8704" width="9.140625" style="6"/>
    <col min="8705" max="8705" width="4.85546875" style="6" customWidth="1"/>
    <col min="8706" max="8706" width="4.42578125" style="6" customWidth="1"/>
    <col min="8707" max="8707" width="33.140625" style="6" customWidth="1"/>
    <col min="8708" max="8708" width="18.140625" style="6" customWidth="1"/>
    <col min="8709" max="8709" width="6.140625" style="6" customWidth="1"/>
    <col min="8710" max="8710" width="7.42578125" style="6" customWidth="1"/>
    <col min="8711" max="8711" width="7" style="6" customWidth="1"/>
    <col min="8712" max="8712" width="7.7109375" style="6" customWidth="1"/>
    <col min="8713" max="8713" width="8.28515625" style="6" customWidth="1"/>
    <col min="8714" max="8714" width="8.5703125" style="6" customWidth="1"/>
    <col min="8715" max="8715" width="8.28515625" style="6" customWidth="1"/>
    <col min="8716" max="8716" width="9.28515625" style="6" customWidth="1"/>
    <col min="8717" max="8717" width="8.28515625" style="6" customWidth="1"/>
    <col min="8718" max="8718" width="9.140625" style="6"/>
    <col min="8719" max="8719" width="10.7109375" style="6" customWidth="1"/>
    <col min="8720" max="8720" width="9.42578125" style="6" customWidth="1"/>
    <col min="8721" max="8721" width="11.42578125" style="6" customWidth="1"/>
    <col min="8722" max="8960" width="9.140625" style="6"/>
    <col min="8961" max="8961" width="4.85546875" style="6" customWidth="1"/>
    <col min="8962" max="8962" width="4.42578125" style="6" customWidth="1"/>
    <col min="8963" max="8963" width="33.140625" style="6" customWidth="1"/>
    <col min="8964" max="8964" width="18.140625" style="6" customWidth="1"/>
    <col min="8965" max="8965" width="6.140625" style="6" customWidth="1"/>
    <col min="8966" max="8966" width="7.42578125" style="6" customWidth="1"/>
    <col min="8967" max="8967" width="7" style="6" customWidth="1"/>
    <col min="8968" max="8968" width="7.7109375" style="6" customWidth="1"/>
    <col min="8969" max="8969" width="8.28515625" style="6" customWidth="1"/>
    <col min="8970" max="8970" width="8.5703125" style="6" customWidth="1"/>
    <col min="8971" max="8971" width="8.28515625" style="6" customWidth="1"/>
    <col min="8972" max="8972" width="9.28515625" style="6" customWidth="1"/>
    <col min="8973" max="8973" width="8.28515625" style="6" customWidth="1"/>
    <col min="8974" max="8974" width="9.140625" style="6"/>
    <col min="8975" max="8975" width="10.7109375" style="6" customWidth="1"/>
    <col min="8976" max="8976" width="9.42578125" style="6" customWidth="1"/>
    <col min="8977" max="8977" width="11.42578125" style="6" customWidth="1"/>
    <col min="8978" max="9216" width="9.140625" style="6"/>
    <col min="9217" max="9217" width="4.85546875" style="6" customWidth="1"/>
    <col min="9218" max="9218" width="4.42578125" style="6" customWidth="1"/>
    <col min="9219" max="9219" width="33.140625" style="6" customWidth="1"/>
    <col min="9220" max="9220" width="18.140625" style="6" customWidth="1"/>
    <col min="9221" max="9221" width="6.140625" style="6" customWidth="1"/>
    <col min="9222" max="9222" width="7.42578125" style="6" customWidth="1"/>
    <col min="9223" max="9223" width="7" style="6" customWidth="1"/>
    <col min="9224" max="9224" width="7.7109375" style="6" customWidth="1"/>
    <col min="9225" max="9225" width="8.28515625" style="6" customWidth="1"/>
    <col min="9226" max="9226" width="8.5703125" style="6" customWidth="1"/>
    <col min="9227" max="9227" width="8.28515625" style="6" customWidth="1"/>
    <col min="9228" max="9228" width="9.28515625" style="6" customWidth="1"/>
    <col min="9229" max="9229" width="8.28515625" style="6" customWidth="1"/>
    <col min="9230" max="9230" width="9.140625" style="6"/>
    <col min="9231" max="9231" width="10.7109375" style="6" customWidth="1"/>
    <col min="9232" max="9232" width="9.42578125" style="6" customWidth="1"/>
    <col min="9233" max="9233" width="11.42578125" style="6" customWidth="1"/>
    <col min="9234" max="9472" width="9.140625" style="6"/>
    <col min="9473" max="9473" width="4.85546875" style="6" customWidth="1"/>
    <col min="9474" max="9474" width="4.42578125" style="6" customWidth="1"/>
    <col min="9475" max="9475" width="33.140625" style="6" customWidth="1"/>
    <col min="9476" max="9476" width="18.140625" style="6" customWidth="1"/>
    <col min="9477" max="9477" width="6.140625" style="6" customWidth="1"/>
    <col min="9478" max="9478" width="7.42578125" style="6" customWidth="1"/>
    <col min="9479" max="9479" width="7" style="6" customWidth="1"/>
    <col min="9480" max="9480" width="7.7109375" style="6" customWidth="1"/>
    <col min="9481" max="9481" width="8.28515625" style="6" customWidth="1"/>
    <col min="9482" max="9482" width="8.5703125" style="6" customWidth="1"/>
    <col min="9483" max="9483" width="8.28515625" style="6" customWidth="1"/>
    <col min="9484" max="9484" width="9.28515625" style="6" customWidth="1"/>
    <col min="9485" max="9485" width="8.28515625" style="6" customWidth="1"/>
    <col min="9486" max="9486" width="9.140625" style="6"/>
    <col min="9487" max="9487" width="10.7109375" style="6" customWidth="1"/>
    <col min="9488" max="9488" width="9.42578125" style="6" customWidth="1"/>
    <col min="9489" max="9489" width="11.42578125" style="6" customWidth="1"/>
    <col min="9490" max="9728" width="9.140625" style="6"/>
    <col min="9729" max="9729" width="4.85546875" style="6" customWidth="1"/>
    <col min="9730" max="9730" width="4.42578125" style="6" customWidth="1"/>
    <col min="9731" max="9731" width="33.140625" style="6" customWidth="1"/>
    <col min="9732" max="9732" width="18.140625" style="6" customWidth="1"/>
    <col min="9733" max="9733" width="6.140625" style="6" customWidth="1"/>
    <col min="9734" max="9734" width="7.42578125" style="6" customWidth="1"/>
    <col min="9735" max="9735" width="7" style="6" customWidth="1"/>
    <col min="9736" max="9736" width="7.7109375" style="6" customWidth="1"/>
    <col min="9737" max="9737" width="8.28515625" style="6" customWidth="1"/>
    <col min="9738" max="9738" width="8.5703125" style="6" customWidth="1"/>
    <col min="9739" max="9739" width="8.28515625" style="6" customWidth="1"/>
    <col min="9740" max="9740" width="9.28515625" style="6" customWidth="1"/>
    <col min="9741" max="9741" width="8.28515625" style="6" customWidth="1"/>
    <col min="9742" max="9742" width="9.140625" style="6"/>
    <col min="9743" max="9743" width="10.7109375" style="6" customWidth="1"/>
    <col min="9744" max="9744" width="9.42578125" style="6" customWidth="1"/>
    <col min="9745" max="9745" width="11.42578125" style="6" customWidth="1"/>
    <col min="9746" max="9984" width="9.140625" style="6"/>
    <col min="9985" max="9985" width="4.85546875" style="6" customWidth="1"/>
    <col min="9986" max="9986" width="4.42578125" style="6" customWidth="1"/>
    <col min="9987" max="9987" width="33.140625" style="6" customWidth="1"/>
    <col min="9988" max="9988" width="18.140625" style="6" customWidth="1"/>
    <col min="9989" max="9989" width="6.140625" style="6" customWidth="1"/>
    <col min="9990" max="9990" width="7.42578125" style="6" customWidth="1"/>
    <col min="9991" max="9991" width="7" style="6" customWidth="1"/>
    <col min="9992" max="9992" width="7.7109375" style="6" customWidth="1"/>
    <col min="9993" max="9993" width="8.28515625" style="6" customWidth="1"/>
    <col min="9994" max="9994" width="8.5703125" style="6" customWidth="1"/>
    <col min="9995" max="9995" width="8.28515625" style="6" customWidth="1"/>
    <col min="9996" max="9996" width="9.28515625" style="6" customWidth="1"/>
    <col min="9997" max="9997" width="8.28515625" style="6" customWidth="1"/>
    <col min="9998" max="9998" width="9.140625" style="6"/>
    <col min="9999" max="9999" width="10.7109375" style="6" customWidth="1"/>
    <col min="10000" max="10000" width="9.42578125" style="6" customWidth="1"/>
    <col min="10001" max="10001" width="11.42578125" style="6" customWidth="1"/>
    <col min="10002" max="10240" width="9.140625" style="6"/>
    <col min="10241" max="10241" width="4.85546875" style="6" customWidth="1"/>
    <col min="10242" max="10242" width="4.42578125" style="6" customWidth="1"/>
    <col min="10243" max="10243" width="33.140625" style="6" customWidth="1"/>
    <col min="10244" max="10244" width="18.140625" style="6" customWidth="1"/>
    <col min="10245" max="10245" width="6.140625" style="6" customWidth="1"/>
    <col min="10246" max="10246" width="7.42578125" style="6" customWidth="1"/>
    <col min="10247" max="10247" width="7" style="6" customWidth="1"/>
    <col min="10248" max="10248" width="7.7109375" style="6" customWidth="1"/>
    <col min="10249" max="10249" width="8.28515625" style="6" customWidth="1"/>
    <col min="10250" max="10250" width="8.5703125" style="6" customWidth="1"/>
    <col min="10251" max="10251" width="8.28515625" style="6" customWidth="1"/>
    <col min="10252" max="10252" width="9.28515625" style="6" customWidth="1"/>
    <col min="10253" max="10253" width="8.28515625" style="6" customWidth="1"/>
    <col min="10254" max="10254" width="9.140625" style="6"/>
    <col min="10255" max="10255" width="10.7109375" style="6" customWidth="1"/>
    <col min="10256" max="10256" width="9.42578125" style="6" customWidth="1"/>
    <col min="10257" max="10257" width="11.42578125" style="6" customWidth="1"/>
    <col min="10258" max="10496" width="9.140625" style="6"/>
    <col min="10497" max="10497" width="4.85546875" style="6" customWidth="1"/>
    <col min="10498" max="10498" width="4.42578125" style="6" customWidth="1"/>
    <col min="10499" max="10499" width="33.140625" style="6" customWidth="1"/>
    <col min="10500" max="10500" width="18.140625" style="6" customWidth="1"/>
    <col min="10501" max="10501" width="6.140625" style="6" customWidth="1"/>
    <col min="10502" max="10502" width="7.42578125" style="6" customWidth="1"/>
    <col min="10503" max="10503" width="7" style="6" customWidth="1"/>
    <col min="10504" max="10504" width="7.7109375" style="6" customWidth="1"/>
    <col min="10505" max="10505" width="8.28515625" style="6" customWidth="1"/>
    <col min="10506" max="10506" width="8.5703125" style="6" customWidth="1"/>
    <col min="10507" max="10507" width="8.28515625" style="6" customWidth="1"/>
    <col min="10508" max="10508" width="9.28515625" style="6" customWidth="1"/>
    <col min="10509" max="10509" width="8.28515625" style="6" customWidth="1"/>
    <col min="10510" max="10510" width="9.140625" style="6"/>
    <col min="10511" max="10511" width="10.7109375" style="6" customWidth="1"/>
    <col min="10512" max="10512" width="9.42578125" style="6" customWidth="1"/>
    <col min="10513" max="10513" width="11.42578125" style="6" customWidth="1"/>
    <col min="10514" max="10752" width="9.140625" style="6"/>
    <col min="10753" max="10753" width="4.85546875" style="6" customWidth="1"/>
    <col min="10754" max="10754" width="4.42578125" style="6" customWidth="1"/>
    <col min="10755" max="10755" width="33.140625" style="6" customWidth="1"/>
    <col min="10756" max="10756" width="18.140625" style="6" customWidth="1"/>
    <col min="10757" max="10757" width="6.140625" style="6" customWidth="1"/>
    <col min="10758" max="10758" width="7.42578125" style="6" customWidth="1"/>
    <col min="10759" max="10759" width="7" style="6" customWidth="1"/>
    <col min="10760" max="10760" width="7.7109375" style="6" customWidth="1"/>
    <col min="10761" max="10761" width="8.28515625" style="6" customWidth="1"/>
    <col min="10762" max="10762" width="8.5703125" style="6" customWidth="1"/>
    <col min="10763" max="10763" width="8.28515625" style="6" customWidth="1"/>
    <col min="10764" max="10764" width="9.28515625" style="6" customWidth="1"/>
    <col min="10765" max="10765" width="8.28515625" style="6" customWidth="1"/>
    <col min="10766" max="10766" width="9.140625" style="6"/>
    <col min="10767" max="10767" width="10.7109375" style="6" customWidth="1"/>
    <col min="10768" max="10768" width="9.42578125" style="6" customWidth="1"/>
    <col min="10769" max="10769" width="11.42578125" style="6" customWidth="1"/>
    <col min="10770" max="11008" width="9.140625" style="6"/>
    <col min="11009" max="11009" width="4.85546875" style="6" customWidth="1"/>
    <col min="11010" max="11010" width="4.42578125" style="6" customWidth="1"/>
    <col min="11011" max="11011" width="33.140625" style="6" customWidth="1"/>
    <col min="11012" max="11012" width="18.140625" style="6" customWidth="1"/>
    <col min="11013" max="11013" width="6.140625" style="6" customWidth="1"/>
    <col min="11014" max="11014" width="7.42578125" style="6" customWidth="1"/>
    <col min="11015" max="11015" width="7" style="6" customWidth="1"/>
    <col min="11016" max="11016" width="7.7109375" style="6" customWidth="1"/>
    <col min="11017" max="11017" width="8.28515625" style="6" customWidth="1"/>
    <col min="11018" max="11018" width="8.5703125" style="6" customWidth="1"/>
    <col min="11019" max="11019" width="8.28515625" style="6" customWidth="1"/>
    <col min="11020" max="11020" width="9.28515625" style="6" customWidth="1"/>
    <col min="11021" max="11021" width="8.28515625" style="6" customWidth="1"/>
    <col min="11022" max="11022" width="9.140625" style="6"/>
    <col min="11023" max="11023" width="10.7109375" style="6" customWidth="1"/>
    <col min="11024" max="11024" width="9.42578125" style="6" customWidth="1"/>
    <col min="11025" max="11025" width="11.42578125" style="6" customWidth="1"/>
    <col min="11026" max="11264" width="9.140625" style="6"/>
    <col min="11265" max="11265" width="4.85546875" style="6" customWidth="1"/>
    <col min="11266" max="11266" width="4.42578125" style="6" customWidth="1"/>
    <col min="11267" max="11267" width="33.140625" style="6" customWidth="1"/>
    <col min="11268" max="11268" width="18.140625" style="6" customWidth="1"/>
    <col min="11269" max="11269" width="6.140625" style="6" customWidth="1"/>
    <col min="11270" max="11270" width="7.42578125" style="6" customWidth="1"/>
    <col min="11271" max="11271" width="7" style="6" customWidth="1"/>
    <col min="11272" max="11272" width="7.7109375" style="6" customWidth="1"/>
    <col min="11273" max="11273" width="8.28515625" style="6" customWidth="1"/>
    <col min="11274" max="11274" width="8.5703125" style="6" customWidth="1"/>
    <col min="11275" max="11275" width="8.28515625" style="6" customWidth="1"/>
    <col min="11276" max="11276" width="9.28515625" style="6" customWidth="1"/>
    <col min="11277" max="11277" width="8.28515625" style="6" customWidth="1"/>
    <col min="11278" max="11278" width="9.140625" style="6"/>
    <col min="11279" max="11279" width="10.7109375" style="6" customWidth="1"/>
    <col min="11280" max="11280" width="9.42578125" style="6" customWidth="1"/>
    <col min="11281" max="11281" width="11.42578125" style="6" customWidth="1"/>
    <col min="11282" max="11520" width="9.140625" style="6"/>
    <col min="11521" max="11521" width="4.85546875" style="6" customWidth="1"/>
    <col min="11522" max="11522" width="4.42578125" style="6" customWidth="1"/>
    <col min="11523" max="11523" width="33.140625" style="6" customWidth="1"/>
    <col min="11524" max="11524" width="18.140625" style="6" customWidth="1"/>
    <col min="11525" max="11525" width="6.140625" style="6" customWidth="1"/>
    <col min="11526" max="11526" width="7.42578125" style="6" customWidth="1"/>
    <col min="11527" max="11527" width="7" style="6" customWidth="1"/>
    <col min="11528" max="11528" width="7.7109375" style="6" customWidth="1"/>
    <col min="11529" max="11529" width="8.28515625" style="6" customWidth="1"/>
    <col min="11530" max="11530" width="8.5703125" style="6" customWidth="1"/>
    <col min="11531" max="11531" width="8.28515625" style="6" customWidth="1"/>
    <col min="11532" max="11532" width="9.28515625" style="6" customWidth="1"/>
    <col min="11533" max="11533" width="8.28515625" style="6" customWidth="1"/>
    <col min="11534" max="11534" width="9.140625" style="6"/>
    <col min="11535" max="11535" width="10.7109375" style="6" customWidth="1"/>
    <col min="11536" max="11536" width="9.42578125" style="6" customWidth="1"/>
    <col min="11537" max="11537" width="11.42578125" style="6" customWidth="1"/>
    <col min="11538" max="11776" width="9.140625" style="6"/>
    <col min="11777" max="11777" width="4.85546875" style="6" customWidth="1"/>
    <col min="11778" max="11778" width="4.42578125" style="6" customWidth="1"/>
    <col min="11779" max="11779" width="33.140625" style="6" customWidth="1"/>
    <col min="11780" max="11780" width="18.140625" style="6" customWidth="1"/>
    <col min="11781" max="11781" width="6.140625" style="6" customWidth="1"/>
    <col min="11782" max="11782" width="7.42578125" style="6" customWidth="1"/>
    <col min="11783" max="11783" width="7" style="6" customWidth="1"/>
    <col min="11784" max="11784" width="7.7109375" style="6" customWidth="1"/>
    <col min="11785" max="11785" width="8.28515625" style="6" customWidth="1"/>
    <col min="11786" max="11786" width="8.5703125" style="6" customWidth="1"/>
    <col min="11787" max="11787" width="8.28515625" style="6" customWidth="1"/>
    <col min="11788" max="11788" width="9.28515625" style="6" customWidth="1"/>
    <col min="11789" max="11789" width="8.28515625" style="6" customWidth="1"/>
    <col min="11790" max="11790" width="9.140625" style="6"/>
    <col min="11791" max="11791" width="10.7109375" style="6" customWidth="1"/>
    <col min="11792" max="11792" width="9.42578125" style="6" customWidth="1"/>
    <col min="11793" max="11793" width="11.42578125" style="6" customWidth="1"/>
    <col min="11794" max="12032" width="9.140625" style="6"/>
    <col min="12033" max="12033" width="4.85546875" style="6" customWidth="1"/>
    <col min="12034" max="12034" width="4.42578125" style="6" customWidth="1"/>
    <col min="12035" max="12035" width="33.140625" style="6" customWidth="1"/>
    <col min="12036" max="12036" width="18.140625" style="6" customWidth="1"/>
    <col min="12037" max="12037" width="6.140625" style="6" customWidth="1"/>
    <col min="12038" max="12038" width="7.42578125" style="6" customWidth="1"/>
    <col min="12039" max="12039" width="7" style="6" customWidth="1"/>
    <col min="12040" max="12040" width="7.7109375" style="6" customWidth="1"/>
    <col min="12041" max="12041" width="8.28515625" style="6" customWidth="1"/>
    <col min="12042" max="12042" width="8.5703125" style="6" customWidth="1"/>
    <col min="12043" max="12043" width="8.28515625" style="6" customWidth="1"/>
    <col min="12044" max="12044" width="9.28515625" style="6" customWidth="1"/>
    <col min="12045" max="12045" width="8.28515625" style="6" customWidth="1"/>
    <col min="12046" max="12046" width="9.140625" style="6"/>
    <col min="12047" max="12047" width="10.7109375" style="6" customWidth="1"/>
    <col min="12048" max="12048" width="9.42578125" style="6" customWidth="1"/>
    <col min="12049" max="12049" width="11.42578125" style="6" customWidth="1"/>
    <col min="12050" max="12288" width="9.140625" style="6"/>
    <col min="12289" max="12289" width="4.85546875" style="6" customWidth="1"/>
    <col min="12290" max="12290" width="4.42578125" style="6" customWidth="1"/>
    <col min="12291" max="12291" width="33.140625" style="6" customWidth="1"/>
    <col min="12292" max="12292" width="18.140625" style="6" customWidth="1"/>
    <col min="12293" max="12293" width="6.140625" style="6" customWidth="1"/>
    <col min="12294" max="12294" width="7.42578125" style="6" customWidth="1"/>
    <col min="12295" max="12295" width="7" style="6" customWidth="1"/>
    <col min="12296" max="12296" width="7.7109375" style="6" customWidth="1"/>
    <col min="12297" max="12297" width="8.28515625" style="6" customWidth="1"/>
    <col min="12298" max="12298" width="8.5703125" style="6" customWidth="1"/>
    <col min="12299" max="12299" width="8.28515625" style="6" customWidth="1"/>
    <col min="12300" max="12300" width="9.28515625" style="6" customWidth="1"/>
    <col min="12301" max="12301" width="8.28515625" style="6" customWidth="1"/>
    <col min="12302" max="12302" width="9.140625" style="6"/>
    <col min="12303" max="12303" width="10.7109375" style="6" customWidth="1"/>
    <col min="12304" max="12304" width="9.42578125" style="6" customWidth="1"/>
    <col min="12305" max="12305" width="11.42578125" style="6" customWidth="1"/>
    <col min="12306" max="12544" width="9.140625" style="6"/>
    <col min="12545" max="12545" width="4.85546875" style="6" customWidth="1"/>
    <col min="12546" max="12546" width="4.42578125" style="6" customWidth="1"/>
    <col min="12547" max="12547" width="33.140625" style="6" customWidth="1"/>
    <col min="12548" max="12548" width="18.140625" style="6" customWidth="1"/>
    <col min="12549" max="12549" width="6.140625" style="6" customWidth="1"/>
    <col min="12550" max="12550" width="7.42578125" style="6" customWidth="1"/>
    <col min="12551" max="12551" width="7" style="6" customWidth="1"/>
    <col min="12552" max="12552" width="7.7109375" style="6" customWidth="1"/>
    <col min="12553" max="12553" width="8.28515625" style="6" customWidth="1"/>
    <col min="12554" max="12554" width="8.5703125" style="6" customWidth="1"/>
    <col min="12555" max="12555" width="8.28515625" style="6" customWidth="1"/>
    <col min="12556" max="12556" width="9.28515625" style="6" customWidth="1"/>
    <col min="12557" max="12557" width="8.28515625" style="6" customWidth="1"/>
    <col min="12558" max="12558" width="9.140625" style="6"/>
    <col min="12559" max="12559" width="10.7109375" style="6" customWidth="1"/>
    <col min="12560" max="12560" width="9.42578125" style="6" customWidth="1"/>
    <col min="12561" max="12561" width="11.42578125" style="6" customWidth="1"/>
    <col min="12562" max="12800" width="9.140625" style="6"/>
    <col min="12801" max="12801" width="4.85546875" style="6" customWidth="1"/>
    <col min="12802" max="12802" width="4.42578125" style="6" customWidth="1"/>
    <col min="12803" max="12803" width="33.140625" style="6" customWidth="1"/>
    <col min="12804" max="12804" width="18.140625" style="6" customWidth="1"/>
    <col min="12805" max="12805" width="6.140625" style="6" customWidth="1"/>
    <col min="12806" max="12806" width="7.42578125" style="6" customWidth="1"/>
    <col min="12807" max="12807" width="7" style="6" customWidth="1"/>
    <col min="12808" max="12808" width="7.7109375" style="6" customWidth="1"/>
    <col min="12809" max="12809" width="8.28515625" style="6" customWidth="1"/>
    <col min="12810" max="12810" width="8.5703125" style="6" customWidth="1"/>
    <col min="12811" max="12811" width="8.28515625" style="6" customWidth="1"/>
    <col min="12812" max="12812" width="9.28515625" style="6" customWidth="1"/>
    <col min="12813" max="12813" width="8.28515625" style="6" customWidth="1"/>
    <col min="12814" max="12814" width="9.140625" style="6"/>
    <col min="12815" max="12815" width="10.7109375" style="6" customWidth="1"/>
    <col min="12816" max="12816" width="9.42578125" style="6" customWidth="1"/>
    <col min="12817" max="12817" width="11.42578125" style="6" customWidth="1"/>
    <col min="12818" max="13056" width="9.140625" style="6"/>
    <col min="13057" max="13057" width="4.85546875" style="6" customWidth="1"/>
    <col min="13058" max="13058" width="4.42578125" style="6" customWidth="1"/>
    <col min="13059" max="13059" width="33.140625" style="6" customWidth="1"/>
    <col min="13060" max="13060" width="18.140625" style="6" customWidth="1"/>
    <col min="13061" max="13061" width="6.140625" style="6" customWidth="1"/>
    <col min="13062" max="13062" width="7.42578125" style="6" customWidth="1"/>
    <col min="13063" max="13063" width="7" style="6" customWidth="1"/>
    <col min="13064" max="13064" width="7.7109375" style="6" customWidth="1"/>
    <col min="13065" max="13065" width="8.28515625" style="6" customWidth="1"/>
    <col min="13066" max="13066" width="8.5703125" style="6" customWidth="1"/>
    <col min="13067" max="13067" width="8.28515625" style="6" customWidth="1"/>
    <col min="13068" max="13068" width="9.28515625" style="6" customWidth="1"/>
    <col min="13069" max="13069" width="8.28515625" style="6" customWidth="1"/>
    <col min="13070" max="13070" width="9.140625" style="6"/>
    <col min="13071" max="13071" width="10.7109375" style="6" customWidth="1"/>
    <col min="13072" max="13072" width="9.42578125" style="6" customWidth="1"/>
    <col min="13073" max="13073" width="11.42578125" style="6" customWidth="1"/>
    <col min="13074" max="13312" width="9.140625" style="6"/>
    <col min="13313" max="13313" width="4.85546875" style="6" customWidth="1"/>
    <col min="13314" max="13314" width="4.42578125" style="6" customWidth="1"/>
    <col min="13315" max="13315" width="33.140625" style="6" customWidth="1"/>
    <col min="13316" max="13316" width="18.140625" style="6" customWidth="1"/>
    <col min="13317" max="13317" width="6.140625" style="6" customWidth="1"/>
    <col min="13318" max="13318" width="7.42578125" style="6" customWidth="1"/>
    <col min="13319" max="13319" width="7" style="6" customWidth="1"/>
    <col min="13320" max="13320" width="7.7109375" style="6" customWidth="1"/>
    <col min="13321" max="13321" width="8.28515625" style="6" customWidth="1"/>
    <col min="13322" max="13322" width="8.5703125" style="6" customWidth="1"/>
    <col min="13323" max="13323" width="8.28515625" style="6" customWidth="1"/>
    <col min="13324" max="13324" width="9.28515625" style="6" customWidth="1"/>
    <col min="13325" max="13325" width="8.28515625" style="6" customWidth="1"/>
    <col min="13326" max="13326" width="9.140625" style="6"/>
    <col min="13327" max="13327" width="10.7109375" style="6" customWidth="1"/>
    <col min="13328" max="13328" width="9.42578125" style="6" customWidth="1"/>
    <col min="13329" max="13329" width="11.42578125" style="6" customWidth="1"/>
    <col min="13330" max="13568" width="9.140625" style="6"/>
    <col min="13569" max="13569" width="4.85546875" style="6" customWidth="1"/>
    <col min="13570" max="13570" width="4.42578125" style="6" customWidth="1"/>
    <col min="13571" max="13571" width="33.140625" style="6" customWidth="1"/>
    <col min="13572" max="13572" width="18.140625" style="6" customWidth="1"/>
    <col min="13573" max="13573" width="6.140625" style="6" customWidth="1"/>
    <col min="13574" max="13574" width="7.42578125" style="6" customWidth="1"/>
    <col min="13575" max="13575" width="7" style="6" customWidth="1"/>
    <col min="13576" max="13576" width="7.7109375" style="6" customWidth="1"/>
    <col min="13577" max="13577" width="8.28515625" style="6" customWidth="1"/>
    <col min="13578" max="13578" width="8.5703125" style="6" customWidth="1"/>
    <col min="13579" max="13579" width="8.28515625" style="6" customWidth="1"/>
    <col min="13580" max="13580" width="9.28515625" style="6" customWidth="1"/>
    <col min="13581" max="13581" width="8.28515625" style="6" customWidth="1"/>
    <col min="13582" max="13582" width="9.140625" style="6"/>
    <col min="13583" max="13583" width="10.7109375" style="6" customWidth="1"/>
    <col min="13584" max="13584" width="9.42578125" style="6" customWidth="1"/>
    <col min="13585" max="13585" width="11.42578125" style="6" customWidth="1"/>
    <col min="13586" max="13824" width="9.140625" style="6"/>
    <col min="13825" max="13825" width="4.85546875" style="6" customWidth="1"/>
    <col min="13826" max="13826" width="4.42578125" style="6" customWidth="1"/>
    <col min="13827" max="13827" width="33.140625" style="6" customWidth="1"/>
    <col min="13828" max="13828" width="18.140625" style="6" customWidth="1"/>
    <col min="13829" max="13829" width="6.140625" style="6" customWidth="1"/>
    <col min="13830" max="13830" width="7.42578125" style="6" customWidth="1"/>
    <col min="13831" max="13831" width="7" style="6" customWidth="1"/>
    <col min="13832" max="13832" width="7.7109375" style="6" customWidth="1"/>
    <col min="13833" max="13833" width="8.28515625" style="6" customWidth="1"/>
    <col min="13834" max="13834" width="8.5703125" style="6" customWidth="1"/>
    <col min="13835" max="13835" width="8.28515625" style="6" customWidth="1"/>
    <col min="13836" max="13836" width="9.28515625" style="6" customWidth="1"/>
    <col min="13837" max="13837" width="8.28515625" style="6" customWidth="1"/>
    <col min="13838" max="13838" width="9.140625" style="6"/>
    <col min="13839" max="13839" width="10.7109375" style="6" customWidth="1"/>
    <col min="13840" max="13840" width="9.42578125" style="6" customWidth="1"/>
    <col min="13841" max="13841" width="11.42578125" style="6" customWidth="1"/>
    <col min="13842" max="14080" width="9.140625" style="6"/>
    <col min="14081" max="14081" width="4.85546875" style="6" customWidth="1"/>
    <col min="14082" max="14082" width="4.42578125" style="6" customWidth="1"/>
    <col min="14083" max="14083" width="33.140625" style="6" customWidth="1"/>
    <col min="14084" max="14084" width="18.140625" style="6" customWidth="1"/>
    <col min="14085" max="14085" width="6.140625" style="6" customWidth="1"/>
    <col min="14086" max="14086" width="7.42578125" style="6" customWidth="1"/>
    <col min="14087" max="14087" width="7" style="6" customWidth="1"/>
    <col min="14088" max="14088" width="7.7109375" style="6" customWidth="1"/>
    <col min="14089" max="14089" width="8.28515625" style="6" customWidth="1"/>
    <col min="14090" max="14090" width="8.5703125" style="6" customWidth="1"/>
    <col min="14091" max="14091" width="8.28515625" style="6" customWidth="1"/>
    <col min="14092" max="14092" width="9.28515625" style="6" customWidth="1"/>
    <col min="14093" max="14093" width="8.28515625" style="6" customWidth="1"/>
    <col min="14094" max="14094" width="9.140625" style="6"/>
    <col min="14095" max="14095" width="10.7109375" style="6" customWidth="1"/>
    <col min="14096" max="14096" width="9.42578125" style="6" customWidth="1"/>
    <col min="14097" max="14097" width="11.42578125" style="6" customWidth="1"/>
    <col min="14098" max="14336" width="9.140625" style="6"/>
    <col min="14337" max="14337" width="4.85546875" style="6" customWidth="1"/>
    <col min="14338" max="14338" width="4.42578125" style="6" customWidth="1"/>
    <col min="14339" max="14339" width="33.140625" style="6" customWidth="1"/>
    <col min="14340" max="14340" width="18.140625" style="6" customWidth="1"/>
    <col min="14341" max="14341" width="6.140625" style="6" customWidth="1"/>
    <col min="14342" max="14342" width="7.42578125" style="6" customWidth="1"/>
    <col min="14343" max="14343" width="7" style="6" customWidth="1"/>
    <col min="14344" max="14344" width="7.7109375" style="6" customWidth="1"/>
    <col min="14345" max="14345" width="8.28515625" style="6" customWidth="1"/>
    <col min="14346" max="14346" width="8.5703125" style="6" customWidth="1"/>
    <col min="14347" max="14347" width="8.28515625" style="6" customWidth="1"/>
    <col min="14348" max="14348" width="9.28515625" style="6" customWidth="1"/>
    <col min="14349" max="14349" width="8.28515625" style="6" customWidth="1"/>
    <col min="14350" max="14350" width="9.140625" style="6"/>
    <col min="14351" max="14351" width="10.7109375" style="6" customWidth="1"/>
    <col min="14352" max="14352" width="9.42578125" style="6" customWidth="1"/>
    <col min="14353" max="14353" width="11.42578125" style="6" customWidth="1"/>
    <col min="14354" max="14592" width="9.140625" style="6"/>
    <col min="14593" max="14593" width="4.85546875" style="6" customWidth="1"/>
    <col min="14594" max="14594" width="4.42578125" style="6" customWidth="1"/>
    <col min="14595" max="14595" width="33.140625" style="6" customWidth="1"/>
    <col min="14596" max="14596" width="18.140625" style="6" customWidth="1"/>
    <col min="14597" max="14597" width="6.140625" style="6" customWidth="1"/>
    <col min="14598" max="14598" width="7.42578125" style="6" customWidth="1"/>
    <col min="14599" max="14599" width="7" style="6" customWidth="1"/>
    <col min="14600" max="14600" width="7.7109375" style="6" customWidth="1"/>
    <col min="14601" max="14601" width="8.28515625" style="6" customWidth="1"/>
    <col min="14602" max="14602" width="8.5703125" style="6" customWidth="1"/>
    <col min="14603" max="14603" width="8.28515625" style="6" customWidth="1"/>
    <col min="14604" max="14604" width="9.28515625" style="6" customWidth="1"/>
    <col min="14605" max="14605" width="8.28515625" style="6" customWidth="1"/>
    <col min="14606" max="14606" width="9.140625" style="6"/>
    <col min="14607" max="14607" width="10.7109375" style="6" customWidth="1"/>
    <col min="14608" max="14608" width="9.42578125" style="6" customWidth="1"/>
    <col min="14609" max="14609" width="11.42578125" style="6" customWidth="1"/>
    <col min="14610" max="14848" width="9.140625" style="6"/>
    <col min="14849" max="14849" width="4.85546875" style="6" customWidth="1"/>
    <col min="14850" max="14850" width="4.42578125" style="6" customWidth="1"/>
    <col min="14851" max="14851" width="33.140625" style="6" customWidth="1"/>
    <col min="14852" max="14852" width="18.140625" style="6" customWidth="1"/>
    <col min="14853" max="14853" width="6.140625" style="6" customWidth="1"/>
    <col min="14854" max="14854" width="7.42578125" style="6" customWidth="1"/>
    <col min="14855" max="14855" width="7" style="6" customWidth="1"/>
    <col min="14856" max="14856" width="7.7109375" style="6" customWidth="1"/>
    <col min="14857" max="14857" width="8.28515625" style="6" customWidth="1"/>
    <col min="14858" max="14858" width="8.5703125" style="6" customWidth="1"/>
    <col min="14859" max="14859" width="8.28515625" style="6" customWidth="1"/>
    <col min="14860" max="14860" width="9.28515625" style="6" customWidth="1"/>
    <col min="14861" max="14861" width="8.28515625" style="6" customWidth="1"/>
    <col min="14862" max="14862" width="9.140625" style="6"/>
    <col min="14863" max="14863" width="10.7109375" style="6" customWidth="1"/>
    <col min="14864" max="14864" width="9.42578125" style="6" customWidth="1"/>
    <col min="14865" max="14865" width="11.42578125" style="6" customWidth="1"/>
    <col min="14866" max="15104" width="9.140625" style="6"/>
    <col min="15105" max="15105" width="4.85546875" style="6" customWidth="1"/>
    <col min="15106" max="15106" width="4.42578125" style="6" customWidth="1"/>
    <col min="15107" max="15107" width="33.140625" style="6" customWidth="1"/>
    <col min="15108" max="15108" width="18.140625" style="6" customWidth="1"/>
    <col min="15109" max="15109" width="6.140625" style="6" customWidth="1"/>
    <col min="15110" max="15110" width="7.42578125" style="6" customWidth="1"/>
    <col min="15111" max="15111" width="7" style="6" customWidth="1"/>
    <col min="15112" max="15112" width="7.7109375" style="6" customWidth="1"/>
    <col min="15113" max="15113" width="8.28515625" style="6" customWidth="1"/>
    <col min="15114" max="15114" width="8.5703125" style="6" customWidth="1"/>
    <col min="15115" max="15115" width="8.28515625" style="6" customWidth="1"/>
    <col min="15116" max="15116" width="9.28515625" style="6" customWidth="1"/>
    <col min="15117" max="15117" width="8.28515625" style="6" customWidth="1"/>
    <col min="15118" max="15118" width="9.140625" style="6"/>
    <col min="15119" max="15119" width="10.7109375" style="6" customWidth="1"/>
    <col min="15120" max="15120" width="9.42578125" style="6" customWidth="1"/>
    <col min="15121" max="15121" width="11.42578125" style="6" customWidth="1"/>
    <col min="15122" max="15360" width="9.140625" style="6"/>
    <col min="15361" max="15361" width="4.85546875" style="6" customWidth="1"/>
    <col min="15362" max="15362" width="4.42578125" style="6" customWidth="1"/>
    <col min="15363" max="15363" width="33.140625" style="6" customWidth="1"/>
    <col min="15364" max="15364" width="18.140625" style="6" customWidth="1"/>
    <col min="15365" max="15365" width="6.140625" style="6" customWidth="1"/>
    <col min="15366" max="15366" width="7.42578125" style="6" customWidth="1"/>
    <col min="15367" max="15367" width="7" style="6" customWidth="1"/>
    <col min="15368" max="15368" width="7.7109375" style="6" customWidth="1"/>
    <col min="15369" max="15369" width="8.28515625" style="6" customWidth="1"/>
    <col min="15370" max="15370" width="8.5703125" style="6" customWidth="1"/>
    <col min="15371" max="15371" width="8.28515625" style="6" customWidth="1"/>
    <col min="15372" max="15372" width="9.28515625" style="6" customWidth="1"/>
    <col min="15373" max="15373" width="8.28515625" style="6" customWidth="1"/>
    <col min="15374" max="15374" width="9.140625" style="6"/>
    <col min="15375" max="15375" width="10.7109375" style="6" customWidth="1"/>
    <col min="15376" max="15376" width="9.42578125" style="6" customWidth="1"/>
    <col min="15377" max="15377" width="11.42578125" style="6" customWidth="1"/>
    <col min="15378" max="15616" width="9.140625" style="6"/>
    <col min="15617" max="15617" width="4.85546875" style="6" customWidth="1"/>
    <col min="15618" max="15618" width="4.42578125" style="6" customWidth="1"/>
    <col min="15619" max="15619" width="33.140625" style="6" customWidth="1"/>
    <col min="15620" max="15620" width="18.140625" style="6" customWidth="1"/>
    <col min="15621" max="15621" width="6.140625" style="6" customWidth="1"/>
    <col min="15622" max="15622" width="7.42578125" style="6" customWidth="1"/>
    <col min="15623" max="15623" width="7" style="6" customWidth="1"/>
    <col min="15624" max="15624" width="7.7109375" style="6" customWidth="1"/>
    <col min="15625" max="15625" width="8.28515625" style="6" customWidth="1"/>
    <col min="15626" max="15626" width="8.5703125" style="6" customWidth="1"/>
    <col min="15627" max="15627" width="8.28515625" style="6" customWidth="1"/>
    <col min="15628" max="15628" width="9.28515625" style="6" customWidth="1"/>
    <col min="15629" max="15629" width="8.28515625" style="6" customWidth="1"/>
    <col min="15630" max="15630" width="9.140625" style="6"/>
    <col min="15631" max="15631" width="10.7109375" style="6" customWidth="1"/>
    <col min="15632" max="15632" width="9.42578125" style="6" customWidth="1"/>
    <col min="15633" max="15633" width="11.42578125" style="6" customWidth="1"/>
    <col min="15634" max="15872" width="9.140625" style="6"/>
    <col min="15873" max="15873" width="4.85546875" style="6" customWidth="1"/>
    <col min="15874" max="15874" width="4.42578125" style="6" customWidth="1"/>
    <col min="15875" max="15875" width="33.140625" style="6" customWidth="1"/>
    <col min="15876" max="15876" width="18.140625" style="6" customWidth="1"/>
    <col min="15877" max="15877" width="6.140625" style="6" customWidth="1"/>
    <col min="15878" max="15878" width="7.42578125" style="6" customWidth="1"/>
    <col min="15879" max="15879" width="7" style="6" customWidth="1"/>
    <col min="15880" max="15880" width="7.7109375" style="6" customWidth="1"/>
    <col min="15881" max="15881" width="8.28515625" style="6" customWidth="1"/>
    <col min="15882" max="15882" width="8.5703125" style="6" customWidth="1"/>
    <col min="15883" max="15883" width="8.28515625" style="6" customWidth="1"/>
    <col min="15884" max="15884" width="9.28515625" style="6" customWidth="1"/>
    <col min="15885" max="15885" width="8.28515625" style="6" customWidth="1"/>
    <col min="15886" max="15886" width="9.140625" style="6"/>
    <col min="15887" max="15887" width="10.7109375" style="6" customWidth="1"/>
    <col min="15888" max="15888" width="9.42578125" style="6" customWidth="1"/>
    <col min="15889" max="15889" width="11.42578125" style="6" customWidth="1"/>
    <col min="15890" max="16128" width="9.140625" style="6"/>
    <col min="16129" max="16129" width="4.85546875" style="6" customWidth="1"/>
    <col min="16130" max="16130" width="4.42578125" style="6" customWidth="1"/>
    <col min="16131" max="16131" width="33.140625" style="6" customWidth="1"/>
    <col min="16132" max="16132" width="18.140625" style="6" customWidth="1"/>
    <col min="16133" max="16133" width="6.140625" style="6" customWidth="1"/>
    <col min="16134" max="16134" width="7.42578125" style="6" customWidth="1"/>
    <col min="16135" max="16135" width="7" style="6" customWidth="1"/>
    <col min="16136" max="16136" width="7.7109375" style="6" customWidth="1"/>
    <col min="16137" max="16137" width="8.28515625" style="6" customWidth="1"/>
    <col min="16138" max="16138" width="8.5703125" style="6" customWidth="1"/>
    <col min="16139" max="16139" width="8.28515625" style="6" customWidth="1"/>
    <col min="16140" max="16140" width="9.28515625" style="6" customWidth="1"/>
    <col min="16141" max="16141" width="8.28515625" style="6" customWidth="1"/>
    <col min="16142" max="16142" width="9.140625" style="6"/>
    <col min="16143" max="16143" width="10.7109375" style="6" customWidth="1"/>
    <col min="16144" max="16144" width="9.42578125" style="6" customWidth="1"/>
    <col min="16145" max="16145" width="11.42578125" style="6" customWidth="1"/>
    <col min="16146" max="16384" width="9.140625" style="6"/>
  </cols>
  <sheetData>
    <row r="3" spans="1:20">
      <c r="B3" s="2" t="s">
        <v>27</v>
      </c>
      <c r="C3" s="2"/>
      <c r="D3" s="2"/>
      <c r="E3" s="3"/>
      <c r="Q3" s="145"/>
    </row>
    <row r="4" spans="1:20">
      <c r="A4" s="8"/>
      <c r="B4" s="2" t="s">
        <v>28</v>
      </c>
      <c r="C4" s="2"/>
      <c r="D4" s="2"/>
      <c r="E4" s="3"/>
      <c r="F4" s="6"/>
      <c r="M4" s="6"/>
      <c r="Q4" s="146"/>
    </row>
    <row r="5" spans="1:20">
      <c r="A5" s="8"/>
      <c r="B5" s="2" t="s">
        <v>26</v>
      </c>
      <c r="C5" s="2"/>
      <c r="D5" s="2"/>
      <c r="E5" s="3"/>
      <c r="F5" s="6"/>
      <c r="M5" s="6"/>
    </row>
    <row r="6" spans="1:20">
      <c r="B6" s="2"/>
      <c r="C6" s="2"/>
      <c r="D6" s="2"/>
      <c r="E6" s="3"/>
      <c r="O6" s="145"/>
      <c r="P6" s="10"/>
    </row>
    <row r="7" spans="1:20">
      <c r="B7" s="2"/>
      <c r="C7" s="2"/>
      <c r="D7" s="2"/>
      <c r="O7" s="9"/>
      <c r="P7" s="11"/>
    </row>
    <row r="8" spans="1:20">
      <c r="A8" s="183"/>
      <c r="B8" s="183"/>
      <c r="C8" s="183"/>
      <c r="D8" s="183"/>
      <c r="E8" s="183"/>
      <c r="F8" s="183"/>
      <c r="G8" s="183"/>
      <c r="H8" s="183"/>
      <c r="I8" s="183"/>
      <c r="J8" s="183"/>
      <c r="K8" s="183"/>
      <c r="L8" s="183"/>
      <c r="M8" s="183"/>
      <c r="N8" s="183"/>
      <c r="O8" s="183"/>
      <c r="P8" s="183"/>
      <c r="Q8" s="183"/>
    </row>
    <row r="9" spans="1:20" ht="15.75">
      <c r="A9" s="184" t="s">
        <v>174</v>
      </c>
      <c r="B9" s="184"/>
      <c r="C9" s="184"/>
      <c r="D9" s="184"/>
      <c r="E9" s="184"/>
      <c r="F9" s="184"/>
      <c r="G9" s="184"/>
      <c r="H9" s="184"/>
      <c r="I9" s="184"/>
      <c r="J9" s="184"/>
      <c r="K9" s="184"/>
      <c r="L9" s="184"/>
      <c r="M9" s="184"/>
      <c r="N9" s="184"/>
      <c r="O9" s="184"/>
      <c r="P9" s="184"/>
      <c r="Q9" s="184"/>
    </row>
    <row r="11" spans="1:20">
      <c r="A11" s="185" t="s">
        <v>6</v>
      </c>
      <c r="B11" s="188" t="s">
        <v>175</v>
      </c>
      <c r="C11" s="171"/>
      <c r="D11" s="172"/>
      <c r="E11" s="186" t="s">
        <v>2</v>
      </c>
      <c r="F11" s="186"/>
      <c r="G11" s="186"/>
      <c r="H11" s="186"/>
      <c r="I11" s="186"/>
      <c r="J11" s="186"/>
      <c r="K11" s="186"/>
      <c r="L11" s="186"/>
      <c r="M11" s="186" t="s">
        <v>3</v>
      </c>
      <c r="N11" s="186"/>
      <c r="O11" s="186"/>
      <c r="P11" s="186"/>
      <c r="Q11" s="186"/>
    </row>
    <row r="12" spans="1:20" ht="12.75" customHeight="1">
      <c r="A12" s="185"/>
      <c r="B12" s="173"/>
      <c r="C12" s="174"/>
      <c r="D12" s="175"/>
      <c r="E12" s="187" t="s">
        <v>1</v>
      </c>
      <c r="F12" s="170" t="s">
        <v>7</v>
      </c>
      <c r="G12" s="170" t="s">
        <v>4</v>
      </c>
      <c r="H12" s="170" t="s">
        <v>8</v>
      </c>
      <c r="I12" s="170" t="s">
        <v>9</v>
      </c>
      <c r="J12" s="170" t="s">
        <v>10</v>
      </c>
      <c r="K12" s="170" t="s">
        <v>11</v>
      </c>
      <c r="L12" s="187" t="s">
        <v>12</v>
      </c>
      <c r="M12" s="170" t="s">
        <v>0</v>
      </c>
      <c r="N12" s="170" t="s">
        <v>9</v>
      </c>
      <c r="O12" s="170" t="s">
        <v>10</v>
      </c>
      <c r="P12" s="170" t="s">
        <v>11</v>
      </c>
      <c r="Q12" s="170" t="s">
        <v>13</v>
      </c>
    </row>
    <row r="13" spans="1:20" ht="68.25" customHeight="1">
      <c r="A13" s="185"/>
      <c r="B13" s="176"/>
      <c r="C13" s="177"/>
      <c r="D13" s="178"/>
      <c r="E13" s="187"/>
      <c r="F13" s="170"/>
      <c r="G13" s="170"/>
      <c r="H13" s="170"/>
      <c r="I13" s="170"/>
      <c r="J13" s="170"/>
      <c r="K13" s="170"/>
      <c r="L13" s="187"/>
      <c r="M13" s="170"/>
      <c r="N13" s="170"/>
      <c r="O13" s="170"/>
      <c r="P13" s="170"/>
      <c r="Q13" s="170"/>
    </row>
    <row r="14" spans="1:20" s="12" customFormat="1" ht="13.5" thickBot="1">
      <c r="A14" s="36">
        <v>1</v>
      </c>
      <c r="B14" s="179">
        <v>2</v>
      </c>
      <c r="C14" s="179"/>
      <c r="D14" s="179"/>
      <c r="E14" s="37">
        <v>3</v>
      </c>
      <c r="F14" s="37">
        <v>4</v>
      </c>
      <c r="G14" s="37">
        <v>5</v>
      </c>
      <c r="H14" s="36">
        <v>6</v>
      </c>
      <c r="I14" s="37">
        <v>7</v>
      </c>
      <c r="J14" s="37">
        <v>8</v>
      </c>
      <c r="K14" s="37">
        <v>9</v>
      </c>
      <c r="L14" s="37">
        <v>10</v>
      </c>
      <c r="M14" s="37">
        <v>11</v>
      </c>
      <c r="N14" s="37">
        <v>12</v>
      </c>
      <c r="O14" s="37">
        <v>13</v>
      </c>
      <c r="P14" s="37">
        <v>14</v>
      </c>
      <c r="Q14" s="37">
        <v>15</v>
      </c>
    </row>
    <row r="15" spans="1:20" s="13" customFormat="1" hidden="1">
      <c r="A15" s="38"/>
      <c r="B15" s="39" t="s">
        <v>29</v>
      </c>
      <c r="C15" s="40"/>
      <c r="D15" s="40"/>
      <c r="E15" s="41"/>
      <c r="F15" s="41"/>
      <c r="G15" s="42"/>
      <c r="H15" s="43"/>
      <c r="I15" s="44"/>
      <c r="J15" s="43"/>
      <c r="K15" s="43"/>
      <c r="L15" s="45"/>
      <c r="M15" s="46"/>
      <c r="N15" s="45"/>
      <c r="O15" s="45"/>
      <c r="P15" s="45"/>
      <c r="Q15" s="47"/>
    </row>
    <row r="16" spans="1:20" s="13" customFormat="1" hidden="1">
      <c r="A16" s="48">
        <v>1</v>
      </c>
      <c r="B16" s="49" t="s">
        <v>30</v>
      </c>
      <c r="C16" s="50" t="s">
        <v>128</v>
      </c>
      <c r="D16" s="51" t="s">
        <v>31</v>
      </c>
      <c r="E16" s="52" t="s">
        <v>32</v>
      </c>
      <c r="F16" s="52">
        <v>62</v>
      </c>
      <c r="G16" s="53">
        <v>1.1000000000000001</v>
      </c>
      <c r="H16" s="54">
        <v>16.399999999999999</v>
      </c>
      <c r="I16" s="55">
        <f t="shared" ref="I16:I56" si="0">G16*H16</f>
        <v>18.04</v>
      </c>
      <c r="J16" s="54">
        <v>32.79</v>
      </c>
      <c r="K16" s="54">
        <f>J16*0.04</f>
        <v>1.31</v>
      </c>
      <c r="L16" s="56">
        <f t="shared" ref="L16" si="1">SUM(I16:K16)</f>
        <v>52.14</v>
      </c>
      <c r="M16" s="57">
        <f t="shared" ref="M16" si="2">G16*F16</f>
        <v>68</v>
      </c>
      <c r="N16" s="56">
        <f t="shared" ref="N16" si="3">I16*F16</f>
        <v>1118.48</v>
      </c>
      <c r="O16" s="56">
        <f t="shared" ref="O16" si="4">J16*F16</f>
        <v>2032.98</v>
      </c>
      <c r="P16" s="56">
        <f>K16*F16</f>
        <v>81.22</v>
      </c>
      <c r="Q16" s="58">
        <f t="shared" ref="Q16" si="5">SUM(N16:P16)</f>
        <v>3232.68</v>
      </c>
      <c r="R16" s="14"/>
      <c r="S16" s="14"/>
      <c r="T16" s="14"/>
    </row>
    <row r="17" spans="1:20" s="13" customFormat="1" hidden="1">
      <c r="A17" s="48">
        <f>A16+1</f>
        <v>2</v>
      </c>
      <c r="B17" s="59" t="s">
        <v>38</v>
      </c>
      <c r="C17" s="50" t="s">
        <v>130</v>
      </c>
      <c r="D17" s="51" t="s">
        <v>31</v>
      </c>
      <c r="E17" s="52" t="s">
        <v>32</v>
      </c>
      <c r="F17" s="52">
        <v>40</v>
      </c>
      <c r="G17" s="53">
        <v>0.3</v>
      </c>
      <c r="H17" s="54">
        <v>16.399999999999999</v>
      </c>
      <c r="I17" s="55">
        <f>G17*H17</f>
        <v>4.92</v>
      </c>
      <c r="J17" s="54">
        <v>3.67</v>
      </c>
      <c r="K17" s="54">
        <f>J17*0.04</f>
        <v>0.15</v>
      </c>
      <c r="L17" s="56">
        <f>SUM(I17:K17)</f>
        <v>8.74</v>
      </c>
      <c r="M17" s="57">
        <f>G17*F17</f>
        <v>12</v>
      </c>
      <c r="N17" s="56">
        <f>I17*F17</f>
        <v>196.8</v>
      </c>
      <c r="O17" s="56">
        <f>J17*F17</f>
        <v>146.80000000000001</v>
      </c>
      <c r="P17" s="56">
        <f>K17*F17</f>
        <v>6</v>
      </c>
      <c r="Q17" s="58">
        <f>SUM(N17:P17)</f>
        <v>349.6</v>
      </c>
      <c r="R17" s="14"/>
      <c r="S17" s="14"/>
      <c r="T17" s="14"/>
    </row>
    <row r="18" spans="1:20" s="13" customFormat="1" hidden="1">
      <c r="A18" s="48">
        <f t="shared" ref="A18:A55" si="6">A17+1</f>
        <v>3</v>
      </c>
      <c r="B18" s="49" t="s">
        <v>35</v>
      </c>
      <c r="C18" s="50" t="s">
        <v>36</v>
      </c>
      <c r="D18" s="51" t="s">
        <v>37</v>
      </c>
      <c r="E18" s="52" t="s">
        <v>32</v>
      </c>
      <c r="F18" s="52">
        <v>19</v>
      </c>
      <c r="G18" s="53">
        <v>0.2</v>
      </c>
      <c r="H18" s="54">
        <v>16.399999999999999</v>
      </c>
      <c r="I18" s="55">
        <f>G18*H18</f>
        <v>3.28</v>
      </c>
      <c r="J18" s="60">
        <v>1.43</v>
      </c>
      <c r="K18" s="54">
        <f>J18*0.04</f>
        <v>0.06</v>
      </c>
      <c r="L18" s="56">
        <f>SUM(I18:K18)</f>
        <v>4.7699999999999996</v>
      </c>
      <c r="M18" s="57">
        <f>G18*F18</f>
        <v>4</v>
      </c>
      <c r="N18" s="56">
        <f>I18*F18</f>
        <v>62.32</v>
      </c>
      <c r="O18" s="56">
        <f>J18*F18</f>
        <v>27.17</v>
      </c>
      <c r="P18" s="56">
        <f>K18*F18</f>
        <v>1.1399999999999999</v>
      </c>
      <c r="Q18" s="58">
        <f>SUM(N18:P18)</f>
        <v>90.63</v>
      </c>
      <c r="R18" s="14"/>
      <c r="S18" s="14"/>
      <c r="T18" s="14"/>
    </row>
    <row r="19" spans="1:20" s="13" customFormat="1" hidden="1">
      <c r="A19" s="48">
        <f t="shared" si="6"/>
        <v>4</v>
      </c>
      <c r="B19" s="49" t="s">
        <v>33</v>
      </c>
      <c r="C19" s="50" t="s">
        <v>129</v>
      </c>
      <c r="D19" s="51" t="s">
        <v>31</v>
      </c>
      <c r="E19" s="52" t="s">
        <v>32</v>
      </c>
      <c r="F19" s="52">
        <v>11</v>
      </c>
      <c r="G19" s="53">
        <v>1.1000000000000001</v>
      </c>
      <c r="H19" s="54">
        <v>16.399999999999999</v>
      </c>
      <c r="I19" s="55">
        <f t="shared" si="0"/>
        <v>18.04</v>
      </c>
      <c r="J19" s="54">
        <v>21.55</v>
      </c>
      <c r="K19" s="54">
        <f t="shared" ref="K19:K56" si="7">J19*0.04</f>
        <v>0.86</v>
      </c>
      <c r="L19" s="56">
        <f t="shared" ref="L19:L56" si="8">SUM(I19:K19)</f>
        <v>40.450000000000003</v>
      </c>
      <c r="M19" s="57">
        <f t="shared" ref="M19:M56" si="9">G19*F19</f>
        <v>12</v>
      </c>
      <c r="N19" s="56">
        <f t="shared" ref="N19:N56" si="10">I19*F19</f>
        <v>198.44</v>
      </c>
      <c r="O19" s="56">
        <f t="shared" ref="O19:O56" si="11">J19*F19</f>
        <v>237.05</v>
      </c>
      <c r="P19" s="56">
        <f t="shared" ref="P19:P56" si="12">K19*F19</f>
        <v>9.4600000000000009</v>
      </c>
      <c r="Q19" s="58">
        <f t="shared" ref="Q19:Q56" si="13">SUM(N19:P19)</f>
        <v>444.95</v>
      </c>
      <c r="R19" s="14"/>
      <c r="S19" s="14"/>
      <c r="T19" s="14"/>
    </row>
    <row r="20" spans="1:20" s="13" customFormat="1" hidden="1">
      <c r="A20" s="48">
        <f t="shared" si="6"/>
        <v>5</v>
      </c>
      <c r="B20" s="25" t="s">
        <v>141</v>
      </c>
      <c r="C20" s="18" t="s">
        <v>142</v>
      </c>
      <c r="D20" s="51" t="s">
        <v>31</v>
      </c>
      <c r="E20" s="52" t="s">
        <v>32</v>
      </c>
      <c r="F20" s="52">
        <v>11</v>
      </c>
      <c r="G20" s="53">
        <v>0.3</v>
      </c>
      <c r="H20" s="54">
        <v>16.399999999999999</v>
      </c>
      <c r="I20" s="55">
        <f>G20*H20</f>
        <v>4.92</v>
      </c>
      <c r="J20" s="54">
        <v>5.13</v>
      </c>
      <c r="K20" s="54">
        <f>J20*0.04</f>
        <v>0.21</v>
      </c>
      <c r="L20" s="56">
        <f>SUM(I20:K20)</f>
        <v>10.26</v>
      </c>
      <c r="M20" s="57">
        <f>G20*F20</f>
        <v>3</v>
      </c>
      <c r="N20" s="56">
        <f>I20*F20</f>
        <v>54.12</v>
      </c>
      <c r="O20" s="56">
        <f>J20*F20</f>
        <v>56.43</v>
      </c>
      <c r="P20" s="56">
        <f>K20*F20</f>
        <v>2.31</v>
      </c>
      <c r="Q20" s="58">
        <f>SUM(N20:P20)</f>
        <v>112.86</v>
      </c>
      <c r="R20" s="14"/>
      <c r="S20" s="14"/>
      <c r="T20" s="14"/>
    </row>
    <row r="21" spans="1:20" s="13" customFormat="1" hidden="1">
      <c r="A21" s="48">
        <f t="shared" si="6"/>
        <v>6</v>
      </c>
      <c r="B21" s="49" t="s">
        <v>34</v>
      </c>
      <c r="C21" s="50">
        <v>3308</v>
      </c>
      <c r="D21" s="51" t="s">
        <v>31</v>
      </c>
      <c r="E21" s="52" t="s">
        <v>32</v>
      </c>
      <c r="F21" s="52">
        <v>12</v>
      </c>
      <c r="G21" s="53">
        <v>1.1000000000000001</v>
      </c>
      <c r="H21" s="54">
        <v>16.399999999999999</v>
      </c>
      <c r="I21" s="55">
        <f t="shared" si="0"/>
        <v>18.04</v>
      </c>
      <c r="J21" s="54">
        <v>32.81</v>
      </c>
      <c r="K21" s="54">
        <f t="shared" si="7"/>
        <v>1.31</v>
      </c>
      <c r="L21" s="56">
        <f t="shared" si="8"/>
        <v>52.16</v>
      </c>
      <c r="M21" s="57">
        <f t="shared" si="9"/>
        <v>13</v>
      </c>
      <c r="N21" s="56">
        <f t="shared" si="10"/>
        <v>216.48</v>
      </c>
      <c r="O21" s="56">
        <f t="shared" si="11"/>
        <v>393.72</v>
      </c>
      <c r="P21" s="56">
        <f t="shared" si="12"/>
        <v>15.72</v>
      </c>
      <c r="Q21" s="58">
        <f t="shared" si="13"/>
        <v>625.91999999999996</v>
      </c>
      <c r="R21" s="14"/>
      <c r="S21" s="14"/>
      <c r="T21" s="14"/>
    </row>
    <row r="22" spans="1:20" s="13" customFormat="1" hidden="1">
      <c r="A22" s="48">
        <f t="shared" si="6"/>
        <v>7</v>
      </c>
      <c r="B22" s="61" t="s">
        <v>138</v>
      </c>
      <c r="C22" s="50" t="s">
        <v>139</v>
      </c>
      <c r="D22" s="51" t="s">
        <v>31</v>
      </c>
      <c r="E22" s="52" t="s">
        <v>32</v>
      </c>
      <c r="F22" s="52">
        <v>9</v>
      </c>
      <c r="G22" s="53">
        <v>0.3</v>
      </c>
      <c r="H22" s="54">
        <v>16.399999999999999</v>
      </c>
      <c r="I22" s="55">
        <f t="shared" ref="I22" si="14">G22*H22</f>
        <v>4.92</v>
      </c>
      <c r="J22" s="54">
        <v>3.25</v>
      </c>
      <c r="K22" s="54">
        <f t="shared" ref="K22" si="15">J22*0.04</f>
        <v>0.13</v>
      </c>
      <c r="L22" s="56">
        <f t="shared" ref="L22" si="16">SUM(I22:K22)</f>
        <v>8.3000000000000007</v>
      </c>
      <c r="M22" s="57">
        <f t="shared" ref="M22" si="17">G22*F22</f>
        <v>3</v>
      </c>
      <c r="N22" s="56">
        <f t="shared" ref="N22" si="18">I22*F22</f>
        <v>44.28</v>
      </c>
      <c r="O22" s="56">
        <f t="shared" ref="O22" si="19">J22*F22</f>
        <v>29.25</v>
      </c>
      <c r="P22" s="56">
        <f t="shared" ref="P22" si="20">K22*F22</f>
        <v>1.17</v>
      </c>
      <c r="Q22" s="58">
        <f t="shared" ref="Q22" si="21">SUM(N22:P22)</f>
        <v>74.7</v>
      </c>
      <c r="R22" s="14"/>
      <c r="S22" s="14"/>
      <c r="T22" s="14"/>
    </row>
    <row r="23" spans="1:20" s="13" customFormat="1" hidden="1">
      <c r="A23" s="48">
        <f t="shared" si="6"/>
        <v>8</v>
      </c>
      <c r="B23" s="59" t="s">
        <v>39</v>
      </c>
      <c r="C23" s="50" t="s">
        <v>131</v>
      </c>
      <c r="D23" s="51" t="s">
        <v>31</v>
      </c>
      <c r="E23" s="52" t="s">
        <v>32</v>
      </c>
      <c r="F23" s="52">
        <v>3</v>
      </c>
      <c r="G23" s="53">
        <v>0.3</v>
      </c>
      <c r="H23" s="54">
        <v>16.399999999999999</v>
      </c>
      <c r="I23" s="55">
        <f t="shared" si="0"/>
        <v>4.92</v>
      </c>
      <c r="J23" s="54">
        <v>35.590000000000003</v>
      </c>
      <c r="K23" s="54">
        <f t="shared" si="7"/>
        <v>1.42</v>
      </c>
      <c r="L23" s="56">
        <f t="shared" si="8"/>
        <v>41.93</v>
      </c>
      <c r="M23" s="57">
        <f t="shared" si="9"/>
        <v>1</v>
      </c>
      <c r="N23" s="56">
        <f t="shared" si="10"/>
        <v>14.76</v>
      </c>
      <c r="O23" s="56">
        <f t="shared" si="11"/>
        <v>106.77</v>
      </c>
      <c r="P23" s="56">
        <f t="shared" si="12"/>
        <v>4.26</v>
      </c>
      <c r="Q23" s="58">
        <f t="shared" si="13"/>
        <v>125.79</v>
      </c>
      <c r="R23" s="14"/>
      <c r="S23" s="14"/>
      <c r="T23" s="14"/>
    </row>
    <row r="24" spans="1:20" s="13" customFormat="1" ht="15.75" hidden="1" customHeight="1">
      <c r="A24" s="48">
        <f t="shared" si="6"/>
        <v>9</v>
      </c>
      <c r="B24" s="59" t="s">
        <v>40</v>
      </c>
      <c r="C24" s="50">
        <v>3379</v>
      </c>
      <c r="D24" s="51" t="s">
        <v>31</v>
      </c>
      <c r="E24" s="52" t="s">
        <v>32</v>
      </c>
      <c r="F24" s="52">
        <v>22</v>
      </c>
      <c r="G24" s="53">
        <v>0.3</v>
      </c>
      <c r="H24" s="54">
        <v>16.399999999999999</v>
      </c>
      <c r="I24" s="55">
        <f t="shared" si="0"/>
        <v>4.92</v>
      </c>
      <c r="J24" s="54">
        <v>45.71</v>
      </c>
      <c r="K24" s="54">
        <f t="shared" si="7"/>
        <v>1.83</v>
      </c>
      <c r="L24" s="56">
        <f t="shared" si="8"/>
        <v>52.46</v>
      </c>
      <c r="M24" s="57">
        <f t="shared" si="9"/>
        <v>7</v>
      </c>
      <c r="N24" s="56">
        <f t="shared" si="10"/>
        <v>108.24</v>
      </c>
      <c r="O24" s="56">
        <f t="shared" si="11"/>
        <v>1005.62</v>
      </c>
      <c r="P24" s="56">
        <f t="shared" si="12"/>
        <v>40.26</v>
      </c>
      <c r="Q24" s="58">
        <f t="shared" si="13"/>
        <v>1154.1199999999999</v>
      </c>
      <c r="R24" s="14"/>
      <c r="S24" s="14"/>
      <c r="T24" s="14"/>
    </row>
    <row r="25" spans="1:20" s="13" customFormat="1" ht="25.5" hidden="1">
      <c r="A25" s="48">
        <f t="shared" si="6"/>
        <v>10</v>
      </c>
      <c r="B25" s="49" t="s">
        <v>41</v>
      </c>
      <c r="C25" s="50" t="s">
        <v>42</v>
      </c>
      <c r="D25" s="51" t="s">
        <v>43</v>
      </c>
      <c r="E25" s="52" t="s">
        <v>32</v>
      </c>
      <c r="F25" s="52">
        <v>3</v>
      </c>
      <c r="G25" s="53">
        <v>4</v>
      </c>
      <c r="H25" s="54">
        <v>16.399999999999999</v>
      </c>
      <c r="I25" s="55">
        <f t="shared" si="0"/>
        <v>65.599999999999994</v>
      </c>
      <c r="J25" s="54">
        <v>412.25</v>
      </c>
      <c r="K25" s="54">
        <f t="shared" si="7"/>
        <v>16.489999999999998</v>
      </c>
      <c r="L25" s="56">
        <f t="shared" si="8"/>
        <v>494.34</v>
      </c>
      <c r="M25" s="57">
        <f t="shared" si="9"/>
        <v>12</v>
      </c>
      <c r="N25" s="56">
        <f t="shared" si="10"/>
        <v>196.8</v>
      </c>
      <c r="O25" s="56">
        <f t="shared" si="11"/>
        <v>1236.75</v>
      </c>
      <c r="P25" s="56">
        <f t="shared" si="12"/>
        <v>49.47</v>
      </c>
      <c r="Q25" s="58">
        <f t="shared" si="13"/>
        <v>1483.02</v>
      </c>
      <c r="R25" s="14"/>
      <c r="S25" s="14"/>
      <c r="T25" s="14"/>
    </row>
    <row r="26" spans="1:20" s="13" customFormat="1" hidden="1">
      <c r="A26" s="48">
        <f t="shared" si="6"/>
        <v>11</v>
      </c>
      <c r="B26" s="49" t="s">
        <v>44</v>
      </c>
      <c r="C26" s="50" t="s">
        <v>45</v>
      </c>
      <c r="D26" s="51" t="s">
        <v>43</v>
      </c>
      <c r="E26" s="52" t="s">
        <v>32</v>
      </c>
      <c r="F26" s="52">
        <v>3</v>
      </c>
      <c r="G26" s="53">
        <v>4</v>
      </c>
      <c r="H26" s="54">
        <v>16.399999999999999</v>
      </c>
      <c r="I26" s="55">
        <f t="shared" si="0"/>
        <v>65.599999999999994</v>
      </c>
      <c r="J26" s="54">
        <v>320.97000000000003</v>
      </c>
      <c r="K26" s="54">
        <f t="shared" si="7"/>
        <v>12.84</v>
      </c>
      <c r="L26" s="56">
        <f t="shared" si="8"/>
        <v>399.41</v>
      </c>
      <c r="M26" s="57">
        <f t="shared" si="9"/>
        <v>12</v>
      </c>
      <c r="N26" s="56">
        <f t="shared" si="10"/>
        <v>196.8</v>
      </c>
      <c r="O26" s="56">
        <f t="shared" si="11"/>
        <v>962.91</v>
      </c>
      <c r="P26" s="56">
        <f t="shared" si="12"/>
        <v>38.520000000000003</v>
      </c>
      <c r="Q26" s="58">
        <f t="shared" si="13"/>
        <v>1198.23</v>
      </c>
      <c r="R26" s="14"/>
      <c r="S26" s="14"/>
      <c r="T26" s="14"/>
    </row>
    <row r="27" spans="1:20" s="13" customFormat="1" ht="25.5" hidden="1">
      <c r="A27" s="48">
        <f t="shared" si="6"/>
        <v>12</v>
      </c>
      <c r="B27" s="49" t="s">
        <v>46</v>
      </c>
      <c r="C27" s="62">
        <v>4439</v>
      </c>
      <c r="D27" s="63" t="s">
        <v>31</v>
      </c>
      <c r="E27" s="52" t="s">
        <v>32</v>
      </c>
      <c r="F27" s="52">
        <v>13</v>
      </c>
      <c r="G27" s="53">
        <v>1.1000000000000001</v>
      </c>
      <c r="H27" s="54">
        <v>16.399999999999999</v>
      </c>
      <c r="I27" s="55">
        <f t="shared" si="0"/>
        <v>18.04</v>
      </c>
      <c r="J27" s="54">
        <v>50.99</v>
      </c>
      <c r="K27" s="54">
        <f t="shared" si="7"/>
        <v>2.04</v>
      </c>
      <c r="L27" s="56">
        <f t="shared" si="8"/>
        <v>71.069999999999993</v>
      </c>
      <c r="M27" s="57">
        <f t="shared" si="9"/>
        <v>14</v>
      </c>
      <c r="N27" s="56">
        <f t="shared" si="10"/>
        <v>234.52</v>
      </c>
      <c r="O27" s="56">
        <f t="shared" si="11"/>
        <v>662.87</v>
      </c>
      <c r="P27" s="56">
        <f t="shared" si="12"/>
        <v>26.52</v>
      </c>
      <c r="Q27" s="58">
        <f t="shared" si="13"/>
        <v>923.91</v>
      </c>
      <c r="R27" s="14"/>
      <c r="S27" s="14"/>
      <c r="T27" s="14"/>
    </row>
    <row r="28" spans="1:20" s="13" customFormat="1" hidden="1">
      <c r="A28" s="48">
        <f t="shared" si="6"/>
        <v>13</v>
      </c>
      <c r="B28" s="49" t="s">
        <v>47</v>
      </c>
      <c r="C28" s="62">
        <v>2348</v>
      </c>
      <c r="D28" s="63" t="s">
        <v>31</v>
      </c>
      <c r="E28" s="52" t="s">
        <v>32</v>
      </c>
      <c r="F28" s="52">
        <f>F27</f>
        <v>13</v>
      </c>
      <c r="G28" s="53">
        <v>0.1</v>
      </c>
      <c r="H28" s="54">
        <v>16.399999999999999</v>
      </c>
      <c r="I28" s="55">
        <f t="shared" si="0"/>
        <v>1.64</v>
      </c>
      <c r="J28" s="54">
        <v>5.27</v>
      </c>
      <c r="K28" s="54">
        <f t="shared" si="7"/>
        <v>0.21</v>
      </c>
      <c r="L28" s="56">
        <f t="shared" si="8"/>
        <v>7.12</v>
      </c>
      <c r="M28" s="57">
        <f t="shared" si="9"/>
        <v>1</v>
      </c>
      <c r="N28" s="56">
        <f t="shared" si="10"/>
        <v>21.32</v>
      </c>
      <c r="O28" s="56">
        <f t="shared" si="11"/>
        <v>68.510000000000005</v>
      </c>
      <c r="P28" s="56">
        <f t="shared" si="12"/>
        <v>2.73</v>
      </c>
      <c r="Q28" s="58">
        <f t="shared" si="13"/>
        <v>92.56</v>
      </c>
      <c r="R28" s="14"/>
      <c r="S28" s="14"/>
      <c r="T28" s="14"/>
    </row>
    <row r="29" spans="1:20" s="13" customFormat="1" hidden="1">
      <c r="A29" s="48">
        <f t="shared" si="6"/>
        <v>14</v>
      </c>
      <c r="B29" s="59" t="s">
        <v>48</v>
      </c>
      <c r="C29" s="50" t="s">
        <v>21</v>
      </c>
      <c r="D29" s="63" t="s">
        <v>49</v>
      </c>
      <c r="E29" s="52" t="s">
        <v>16</v>
      </c>
      <c r="F29" s="52">
        <v>1</v>
      </c>
      <c r="G29" s="53">
        <v>1.1000000000000001</v>
      </c>
      <c r="H29" s="54">
        <v>16.399999999999999</v>
      </c>
      <c r="I29" s="55">
        <f t="shared" si="0"/>
        <v>18.04</v>
      </c>
      <c r="J29" s="54">
        <v>31.14</v>
      </c>
      <c r="K29" s="54">
        <f t="shared" si="7"/>
        <v>1.25</v>
      </c>
      <c r="L29" s="56">
        <f t="shared" si="8"/>
        <v>50.43</v>
      </c>
      <c r="M29" s="57">
        <f t="shared" si="9"/>
        <v>1</v>
      </c>
      <c r="N29" s="56">
        <f t="shared" si="10"/>
        <v>18.04</v>
      </c>
      <c r="O29" s="56">
        <f t="shared" si="11"/>
        <v>31.14</v>
      </c>
      <c r="P29" s="56">
        <f t="shared" si="12"/>
        <v>1.25</v>
      </c>
      <c r="Q29" s="58">
        <f t="shared" si="13"/>
        <v>50.43</v>
      </c>
      <c r="R29" s="14"/>
      <c r="S29" s="14"/>
      <c r="T29" s="14"/>
    </row>
    <row r="30" spans="1:20" s="13" customFormat="1" hidden="1">
      <c r="A30" s="48">
        <f t="shared" si="6"/>
        <v>15</v>
      </c>
      <c r="B30" s="59" t="s">
        <v>50</v>
      </c>
      <c r="C30" s="63" t="s">
        <v>51</v>
      </c>
      <c r="D30" s="63" t="s">
        <v>52</v>
      </c>
      <c r="E30" s="52" t="s">
        <v>16</v>
      </c>
      <c r="F30" s="52">
        <v>9</v>
      </c>
      <c r="G30" s="53">
        <v>1.1000000000000001</v>
      </c>
      <c r="H30" s="54">
        <v>16.399999999999999</v>
      </c>
      <c r="I30" s="55">
        <f t="shared" si="0"/>
        <v>18.04</v>
      </c>
      <c r="J30" s="54">
        <v>13.14</v>
      </c>
      <c r="K30" s="54">
        <f t="shared" si="7"/>
        <v>0.53</v>
      </c>
      <c r="L30" s="56">
        <f t="shared" si="8"/>
        <v>31.71</v>
      </c>
      <c r="M30" s="57">
        <f t="shared" si="9"/>
        <v>10</v>
      </c>
      <c r="N30" s="56">
        <f t="shared" si="10"/>
        <v>162.36000000000001</v>
      </c>
      <c r="O30" s="56">
        <f t="shared" si="11"/>
        <v>118.26</v>
      </c>
      <c r="P30" s="56">
        <f t="shared" si="12"/>
        <v>4.7699999999999996</v>
      </c>
      <c r="Q30" s="58">
        <f t="shared" si="13"/>
        <v>285.39</v>
      </c>
      <c r="R30" s="14"/>
      <c r="S30" s="14"/>
    </row>
    <row r="31" spans="1:20" s="13" customFormat="1" hidden="1">
      <c r="A31" s="48">
        <f t="shared" si="6"/>
        <v>16</v>
      </c>
      <c r="B31" s="64" t="s">
        <v>53</v>
      </c>
      <c r="C31" s="65" t="s">
        <v>132</v>
      </c>
      <c r="D31" s="66" t="s">
        <v>145</v>
      </c>
      <c r="E31" s="52" t="s">
        <v>16</v>
      </c>
      <c r="F31" s="67">
        <v>2</v>
      </c>
      <c r="G31" s="53">
        <v>6</v>
      </c>
      <c r="H31" s="54">
        <v>16.399999999999999</v>
      </c>
      <c r="I31" s="55">
        <f t="shared" si="0"/>
        <v>98.4</v>
      </c>
      <c r="J31" s="54">
        <v>571.87</v>
      </c>
      <c r="K31" s="54">
        <f t="shared" si="7"/>
        <v>22.87</v>
      </c>
      <c r="L31" s="56">
        <f t="shared" si="8"/>
        <v>693.14</v>
      </c>
      <c r="M31" s="57">
        <f t="shared" si="9"/>
        <v>12</v>
      </c>
      <c r="N31" s="56">
        <f t="shared" si="10"/>
        <v>196.8</v>
      </c>
      <c r="O31" s="56">
        <f t="shared" si="11"/>
        <v>1143.74</v>
      </c>
      <c r="P31" s="56">
        <f t="shared" si="12"/>
        <v>45.74</v>
      </c>
      <c r="Q31" s="58">
        <f t="shared" si="13"/>
        <v>1386.28</v>
      </c>
      <c r="R31" s="14"/>
      <c r="S31" s="14"/>
    </row>
    <row r="32" spans="1:20" s="13" customFormat="1" ht="14.25" hidden="1">
      <c r="A32" s="48">
        <f t="shared" si="6"/>
        <v>17</v>
      </c>
      <c r="B32" s="68" t="s">
        <v>146</v>
      </c>
      <c r="C32" s="26" t="s">
        <v>143</v>
      </c>
      <c r="D32" s="66" t="s">
        <v>145</v>
      </c>
      <c r="E32" s="67" t="s">
        <v>5</v>
      </c>
      <c r="F32" s="67">
        <f>105*2-F33</f>
        <v>162</v>
      </c>
      <c r="G32" s="53">
        <v>0.04</v>
      </c>
      <c r="H32" s="54">
        <v>16.399999999999999</v>
      </c>
      <c r="I32" s="55">
        <f t="shared" si="0"/>
        <v>0.66</v>
      </c>
      <c r="J32" s="60">
        <v>3.92</v>
      </c>
      <c r="K32" s="54">
        <f t="shared" si="7"/>
        <v>0.16</v>
      </c>
      <c r="L32" s="56">
        <f t="shared" si="8"/>
        <v>4.74</v>
      </c>
      <c r="M32" s="57">
        <f t="shared" si="9"/>
        <v>6</v>
      </c>
      <c r="N32" s="56">
        <f t="shared" si="10"/>
        <v>106.92</v>
      </c>
      <c r="O32" s="56">
        <f t="shared" si="11"/>
        <v>635.04</v>
      </c>
      <c r="P32" s="56">
        <f t="shared" si="12"/>
        <v>25.92</v>
      </c>
      <c r="Q32" s="58">
        <f t="shared" si="13"/>
        <v>767.88</v>
      </c>
      <c r="R32" s="14"/>
      <c r="S32" s="14"/>
    </row>
    <row r="33" spans="1:20" s="13" customFormat="1" ht="14.25" hidden="1">
      <c r="A33" s="48">
        <f t="shared" si="6"/>
        <v>18</v>
      </c>
      <c r="B33" s="68" t="s">
        <v>147</v>
      </c>
      <c r="C33" s="26" t="s">
        <v>143</v>
      </c>
      <c r="D33" s="66" t="s">
        <v>145</v>
      </c>
      <c r="E33" s="67" t="s">
        <v>5</v>
      </c>
      <c r="F33" s="67">
        <v>48</v>
      </c>
      <c r="G33" s="53">
        <v>0.04</v>
      </c>
      <c r="H33" s="54">
        <v>16.399999999999999</v>
      </c>
      <c r="I33" s="55">
        <f t="shared" si="0"/>
        <v>0.66</v>
      </c>
      <c r="J33" s="60">
        <v>3.92</v>
      </c>
      <c r="K33" s="54">
        <f t="shared" si="7"/>
        <v>0.16</v>
      </c>
      <c r="L33" s="56">
        <f t="shared" si="8"/>
        <v>4.74</v>
      </c>
      <c r="M33" s="57">
        <f t="shared" si="9"/>
        <v>2</v>
      </c>
      <c r="N33" s="56">
        <f t="shared" si="10"/>
        <v>31.68</v>
      </c>
      <c r="O33" s="56">
        <f t="shared" si="11"/>
        <v>188.16</v>
      </c>
      <c r="P33" s="56">
        <f t="shared" si="12"/>
        <v>7.68</v>
      </c>
      <c r="Q33" s="58">
        <f t="shared" si="13"/>
        <v>227.52</v>
      </c>
      <c r="R33" s="14"/>
      <c r="S33" s="14"/>
    </row>
    <row r="34" spans="1:20" s="13" customFormat="1" hidden="1">
      <c r="A34" s="48">
        <f t="shared" si="6"/>
        <v>19</v>
      </c>
      <c r="B34" s="64" t="s">
        <v>54</v>
      </c>
      <c r="C34" s="65" t="s">
        <v>144</v>
      </c>
      <c r="D34" s="66" t="s">
        <v>145</v>
      </c>
      <c r="E34" s="67" t="s">
        <v>16</v>
      </c>
      <c r="F34" s="67">
        <v>2</v>
      </c>
      <c r="G34" s="53">
        <v>2</v>
      </c>
      <c r="H34" s="54">
        <v>16.399999999999999</v>
      </c>
      <c r="I34" s="55">
        <f t="shared" si="0"/>
        <v>32.799999999999997</v>
      </c>
      <c r="J34" s="54">
        <v>71.48</v>
      </c>
      <c r="K34" s="54">
        <f t="shared" si="7"/>
        <v>2.86</v>
      </c>
      <c r="L34" s="56">
        <f t="shared" si="8"/>
        <v>107.14</v>
      </c>
      <c r="M34" s="57">
        <f t="shared" si="9"/>
        <v>4</v>
      </c>
      <c r="N34" s="56">
        <f t="shared" si="10"/>
        <v>65.599999999999994</v>
      </c>
      <c r="O34" s="56">
        <f t="shared" si="11"/>
        <v>142.96</v>
      </c>
      <c r="P34" s="56">
        <f t="shared" si="12"/>
        <v>5.72</v>
      </c>
      <c r="Q34" s="58">
        <f t="shared" si="13"/>
        <v>214.28</v>
      </c>
      <c r="R34" s="14"/>
      <c r="S34" s="14"/>
      <c r="T34" s="14"/>
    </row>
    <row r="35" spans="1:20" s="13" customFormat="1" hidden="1">
      <c r="A35" s="48">
        <f t="shared" si="6"/>
        <v>20</v>
      </c>
      <c r="B35" s="64" t="s">
        <v>55</v>
      </c>
      <c r="C35" s="50" t="s">
        <v>133</v>
      </c>
      <c r="D35" s="69" t="s">
        <v>145</v>
      </c>
      <c r="E35" s="67" t="s">
        <v>16</v>
      </c>
      <c r="F35" s="67">
        <f>(F33+F32)*3</f>
        <v>630</v>
      </c>
      <c r="G35" s="53">
        <v>0.01</v>
      </c>
      <c r="H35" s="54">
        <v>16.399999999999999</v>
      </c>
      <c r="I35" s="55">
        <f t="shared" si="0"/>
        <v>0.16</v>
      </c>
      <c r="J35" s="54">
        <v>0.94</v>
      </c>
      <c r="K35" s="54">
        <f t="shared" si="7"/>
        <v>0.04</v>
      </c>
      <c r="L35" s="56">
        <f t="shared" si="8"/>
        <v>1.1399999999999999</v>
      </c>
      <c r="M35" s="57">
        <f t="shared" si="9"/>
        <v>6</v>
      </c>
      <c r="N35" s="56">
        <f t="shared" si="10"/>
        <v>100.8</v>
      </c>
      <c r="O35" s="56">
        <f t="shared" si="11"/>
        <v>592.20000000000005</v>
      </c>
      <c r="P35" s="56">
        <f t="shared" si="12"/>
        <v>25.2</v>
      </c>
      <c r="Q35" s="58">
        <f t="shared" si="13"/>
        <v>718.2</v>
      </c>
      <c r="R35" s="14"/>
      <c r="S35" s="14"/>
      <c r="T35" s="14"/>
    </row>
    <row r="36" spans="1:20" s="13" customFormat="1" ht="25.5" hidden="1">
      <c r="A36" s="48">
        <f t="shared" si="6"/>
        <v>21</v>
      </c>
      <c r="B36" s="70" t="s">
        <v>56</v>
      </c>
      <c r="C36" s="50">
        <v>4461</v>
      </c>
      <c r="D36" s="51" t="s">
        <v>31</v>
      </c>
      <c r="E36" s="52" t="s">
        <v>16</v>
      </c>
      <c r="F36" s="62">
        <v>4</v>
      </c>
      <c r="G36" s="53">
        <v>1.3</v>
      </c>
      <c r="H36" s="54">
        <v>16.399999999999999</v>
      </c>
      <c r="I36" s="55">
        <f t="shared" si="0"/>
        <v>21.32</v>
      </c>
      <c r="J36" s="54">
        <v>58.9</v>
      </c>
      <c r="K36" s="54">
        <f t="shared" si="7"/>
        <v>2.36</v>
      </c>
      <c r="L36" s="56">
        <f t="shared" si="8"/>
        <v>82.58</v>
      </c>
      <c r="M36" s="57">
        <f t="shared" si="9"/>
        <v>5</v>
      </c>
      <c r="N36" s="56">
        <f t="shared" si="10"/>
        <v>85.28</v>
      </c>
      <c r="O36" s="56">
        <f t="shared" si="11"/>
        <v>235.6</v>
      </c>
      <c r="P36" s="56">
        <f t="shared" si="12"/>
        <v>9.44</v>
      </c>
      <c r="Q36" s="58">
        <f t="shared" si="13"/>
        <v>330.32</v>
      </c>
      <c r="R36" s="14"/>
      <c r="S36" s="14"/>
      <c r="T36" s="14"/>
    </row>
    <row r="37" spans="1:20" s="13" customFormat="1" ht="25.5" hidden="1">
      <c r="A37" s="48">
        <f t="shared" si="6"/>
        <v>22</v>
      </c>
      <c r="B37" s="70" t="s">
        <v>57</v>
      </c>
      <c r="C37" s="50">
        <v>4462</v>
      </c>
      <c r="D37" s="51" t="s">
        <v>31</v>
      </c>
      <c r="E37" s="52" t="s">
        <v>16</v>
      </c>
      <c r="F37" s="62">
        <v>6</v>
      </c>
      <c r="G37" s="53">
        <v>1.3</v>
      </c>
      <c r="H37" s="54">
        <v>16.399999999999999</v>
      </c>
      <c r="I37" s="55">
        <f t="shared" si="0"/>
        <v>21.32</v>
      </c>
      <c r="J37" s="54">
        <v>47.47</v>
      </c>
      <c r="K37" s="54">
        <f t="shared" si="7"/>
        <v>1.9</v>
      </c>
      <c r="L37" s="56">
        <f t="shared" si="8"/>
        <v>70.69</v>
      </c>
      <c r="M37" s="57">
        <f t="shared" si="9"/>
        <v>8</v>
      </c>
      <c r="N37" s="56">
        <f t="shared" si="10"/>
        <v>127.92</v>
      </c>
      <c r="O37" s="56">
        <f t="shared" si="11"/>
        <v>284.82</v>
      </c>
      <c r="P37" s="56">
        <f t="shared" si="12"/>
        <v>11.4</v>
      </c>
      <c r="Q37" s="58">
        <f t="shared" si="13"/>
        <v>424.14</v>
      </c>
      <c r="R37" s="14"/>
      <c r="S37" s="14"/>
      <c r="T37" s="14"/>
    </row>
    <row r="38" spans="1:20" s="13" customFormat="1" ht="25.5" hidden="1">
      <c r="A38" s="48">
        <f t="shared" si="6"/>
        <v>23</v>
      </c>
      <c r="B38" s="70" t="s">
        <v>58</v>
      </c>
      <c r="C38" s="50">
        <v>3364</v>
      </c>
      <c r="D38" s="51" t="s">
        <v>31</v>
      </c>
      <c r="E38" s="52" t="s">
        <v>16</v>
      </c>
      <c r="F38" s="62">
        <v>1</v>
      </c>
      <c r="G38" s="53">
        <v>1.3</v>
      </c>
      <c r="H38" s="54">
        <v>16.399999999999999</v>
      </c>
      <c r="I38" s="55">
        <f t="shared" si="0"/>
        <v>21.32</v>
      </c>
      <c r="J38" s="54">
        <v>77.37</v>
      </c>
      <c r="K38" s="54">
        <f t="shared" si="7"/>
        <v>3.09</v>
      </c>
      <c r="L38" s="56">
        <f t="shared" si="8"/>
        <v>101.78</v>
      </c>
      <c r="M38" s="57">
        <f t="shared" si="9"/>
        <v>1</v>
      </c>
      <c r="N38" s="56">
        <f t="shared" si="10"/>
        <v>21.32</v>
      </c>
      <c r="O38" s="56">
        <f t="shared" si="11"/>
        <v>77.37</v>
      </c>
      <c r="P38" s="56">
        <f t="shared" si="12"/>
        <v>3.09</v>
      </c>
      <c r="Q38" s="58">
        <f t="shared" si="13"/>
        <v>101.78</v>
      </c>
      <c r="R38" s="14"/>
      <c r="S38" s="14"/>
      <c r="T38" s="14"/>
    </row>
    <row r="39" spans="1:20" s="13" customFormat="1" hidden="1">
      <c r="A39" s="48">
        <f t="shared" si="6"/>
        <v>24</v>
      </c>
      <c r="B39" s="59" t="s">
        <v>59</v>
      </c>
      <c r="C39" s="50">
        <v>3362</v>
      </c>
      <c r="D39" s="51" t="s">
        <v>31</v>
      </c>
      <c r="E39" s="52" t="s">
        <v>16</v>
      </c>
      <c r="F39" s="62">
        <f>F36+F37+F38</f>
        <v>11</v>
      </c>
      <c r="G39" s="53">
        <v>0.2</v>
      </c>
      <c r="H39" s="54">
        <v>16.399999999999999</v>
      </c>
      <c r="I39" s="55">
        <f t="shared" si="0"/>
        <v>3.28</v>
      </c>
      <c r="J39" s="54">
        <v>56.27</v>
      </c>
      <c r="K39" s="54">
        <f t="shared" si="7"/>
        <v>2.25</v>
      </c>
      <c r="L39" s="56">
        <f t="shared" si="8"/>
        <v>61.8</v>
      </c>
      <c r="M39" s="57">
        <f t="shared" si="9"/>
        <v>2</v>
      </c>
      <c r="N39" s="56">
        <f t="shared" si="10"/>
        <v>36.08</v>
      </c>
      <c r="O39" s="56">
        <f t="shared" si="11"/>
        <v>618.97</v>
      </c>
      <c r="P39" s="56">
        <f t="shared" si="12"/>
        <v>24.75</v>
      </c>
      <c r="Q39" s="58">
        <f t="shared" si="13"/>
        <v>679.8</v>
      </c>
      <c r="R39" s="14"/>
      <c r="S39" s="14"/>
      <c r="T39" s="14"/>
    </row>
    <row r="40" spans="1:20" s="13" customFormat="1" ht="15.75" hidden="1" customHeight="1">
      <c r="A40" s="48">
        <f t="shared" si="6"/>
        <v>25</v>
      </c>
      <c r="B40" s="59" t="s">
        <v>20</v>
      </c>
      <c r="C40" s="50" t="s">
        <v>19</v>
      </c>
      <c r="D40" s="51" t="s">
        <v>60</v>
      </c>
      <c r="E40" s="52" t="s">
        <v>16</v>
      </c>
      <c r="F40" s="62">
        <v>4</v>
      </c>
      <c r="G40" s="53">
        <v>3</v>
      </c>
      <c r="H40" s="54">
        <v>16.399999999999999</v>
      </c>
      <c r="I40" s="55">
        <f t="shared" si="0"/>
        <v>49.2</v>
      </c>
      <c r="J40" s="54">
        <v>125.67</v>
      </c>
      <c r="K40" s="54">
        <f t="shared" si="7"/>
        <v>5.03</v>
      </c>
      <c r="L40" s="56">
        <f t="shared" si="8"/>
        <v>179.9</v>
      </c>
      <c r="M40" s="57">
        <f t="shared" si="9"/>
        <v>12</v>
      </c>
      <c r="N40" s="56">
        <f t="shared" si="10"/>
        <v>196.8</v>
      </c>
      <c r="O40" s="56">
        <f t="shared" si="11"/>
        <v>502.68</v>
      </c>
      <c r="P40" s="56">
        <f t="shared" si="12"/>
        <v>20.12</v>
      </c>
      <c r="Q40" s="58">
        <f t="shared" si="13"/>
        <v>719.6</v>
      </c>
      <c r="R40" s="14"/>
      <c r="S40" s="14"/>
      <c r="T40" s="14"/>
    </row>
    <row r="41" spans="1:20" s="13" customFormat="1" hidden="1">
      <c r="A41" s="48">
        <f t="shared" si="6"/>
        <v>26</v>
      </c>
      <c r="B41" s="71" t="s">
        <v>61</v>
      </c>
      <c r="C41" s="50" t="s">
        <v>134</v>
      </c>
      <c r="D41" s="51" t="s">
        <v>62</v>
      </c>
      <c r="E41" s="52" t="s">
        <v>16</v>
      </c>
      <c r="F41" s="52">
        <f>F40*2</f>
        <v>8</v>
      </c>
      <c r="G41" s="53">
        <v>0.1</v>
      </c>
      <c r="H41" s="54">
        <v>16.399999999999999</v>
      </c>
      <c r="I41" s="55">
        <f t="shared" si="0"/>
        <v>1.64</v>
      </c>
      <c r="J41" s="54">
        <v>48.37</v>
      </c>
      <c r="K41" s="54">
        <f t="shared" si="7"/>
        <v>1.93</v>
      </c>
      <c r="L41" s="56">
        <f t="shared" si="8"/>
        <v>51.94</v>
      </c>
      <c r="M41" s="57">
        <f t="shared" si="9"/>
        <v>1</v>
      </c>
      <c r="N41" s="56">
        <f t="shared" si="10"/>
        <v>13.12</v>
      </c>
      <c r="O41" s="56">
        <f t="shared" si="11"/>
        <v>386.96</v>
      </c>
      <c r="P41" s="56">
        <f t="shared" si="12"/>
        <v>15.44</v>
      </c>
      <c r="Q41" s="58">
        <f t="shared" si="13"/>
        <v>415.52</v>
      </c>
      <c r="R41" s="14"/>
      <c r="S41" s="14"/>
      <c r="T41" s="14"/>
    </row>
    <row r="42" spans="1:20" s="13" customFormat="1" hidden="1">
      <c r="A42" s="48">
        <f t="shared" si="6"/>
        <v>27</v>
      </c>
      <c r="B42" s="71" t="s">
        <v>63</v>
      </c>
      <c r="C42" s="50">
        <v>4585</v>
      </c>
      <c r="D42" s="51" t="s">
        <v>31</v>
      </c>
      <c r="E42" s="52" t="s">
        <v>16</v>
      </c>
      <c r="F42" s="52">
        <v>1</v>
      </c>
      <c r="G42" s="53">
        <v>1.56</v>
      </c>
      <c r="H42" s="54">
        <v>16.399999999999999</v>
      </c>
      <c r="I42" s="55">
        <f t="shared" si="0"/>
        <v>25.58</v>
      </c>
      <c r="J42" s="54">
        <v>121.32</v>
      </c>
      <c r="K42" s="54">
        <f t="shared" si="7"/>
        <v>4.8499999999999996</v>
      </c>
      <c r="L42" s="56">
        <f t="shared" si="8"/>
        <v>151.75</v>
      </c>
      <c r="M42" s="57">
        <f t="shared" si="9"/>
        <v>2</v>
      </c>
      <c r="N42" s="56">
        <f t="shared" si="10"/>
        <v>25.58</v>
      </c>
      <c r="O42" s="56">
        <f t="shared" si="11"/>
        <v>121.32</v>
      </c>
      <c r="P42" s="56">
        <f t="shared" si="12"/>
        <v>4.8499999999999996</v>
      </c>
      <c r="Q42" s="58">
        <f t="shared" si="13"/>
        <v>151.75</v>
      </c>
      <c r="R42" s="14"/>
      <c r="S42" s="14"/>
      <c r="T42" s="14"/>
    </row>
    <row r="43" spans="1:20" s="13" customFormat="1" ht="12" hidden="1" customHeight="1">
      <c r="A43" s="48">
        <f t="shared" si="6"/>
        <v>28</v>
      </c>
      <c r="B43" s="71" t="s">
        <v>64</v>
      </c>
      <c r="C43" s="50">
        <v>4466</v>
      </c>
      <c r="D43" s="51" t="s">
        <v>31</v>
      </c>
      <c r="E43" s="52" t="s">
        <v>16</v>
      </c>
      <c r="F43" s="52">
        <f>F42</f>
        <v>1</v>
      </c>
      <c r="G43" s="53">
        <v>2</v>
      </c>
      <c r="H43" s="54">
        <v>16.399999999999999</v>
      </c>
      <c r="I43" s="55">
        <f t="shared" si="0"/>
        <v>32.799999999999997</v>
      </c>
      <c r="J43" s="54">
        <v>429.02</v>
      </c>
      <c r="K43" s="54">
        <f t="shared" si="7"/>
        <v>17.16</v>
      </c>
      <c r="L43" s="56">
        <f t="shared" si="8"/>
        <v>478.98</v>
      </c>
      <c r="M43" s="57">
        <f t="shared" si="9"/>
        <v>2</v>
      </c>
      <c r="N43" s="56">
        <f t="shared" si="10"/>
        <v>32.799999999999997</v>
      </c>
      <c r="O43" s="56">
        <f t="shared" si="11"/>
        <v>429.02</v>
      </c>
      <c r="P43" s="56">
        <f t="shared" si="12"/>
        <v>17.16</v>
      </c>
      <c r="Q43" s="58">
        <f t="shared" si="13"/>
        <v>478.98</v>
      </c>
      <c r="R43" s="14"/>
      <c r="S43" s="14"/>
      <c r="T43" s="14"/>
    </row>
    <row r="44" spans="1:20" s="13" customFormat="1" hidden="1">
      <c r="A44" s="48">
        <f t="shared" si="6"/>
        <v>29</v>
      </c>
      <c r="B44" s="71" t="s">
        <v>65</v>
      </c>
      <c r="C44" s="50" t="s">
        <v>135</v>
      </c>
      <c r="D44" s="51" t="s">
        <v>62</v>
      </c>
      <c r="E44" s="52" t="s">
        <v>16</v>
      </c>
      <c r="F44" s="52">
        <f>F43*2</f>
        <v>2</v>
      </c>
      <c r="G44" s="53">
        <v>0.1</v>
      </c>
      <c r="H44" s="54">
        <v>16.399999999999999</v>
      </c>
      <c r="I44" s="55">
        <f t="shared" si="0"/>
        <v>1.64</v>
      </c>
      <c r="J44" s="54">
        <v>21.4</v>
      </c>
      <c r="K44" s="54">
        <f t="shared" si="7"/>
        <v>0.86</v>
      </c>
      <c r="L44" s="56">
        <f t="shared" si="8"/>
        <v>23.9</v>
      </c>
      <c r="M44" s="57">
        <f t="shared" si="9"/>
        <v>0</v>
      </c>
      <c r="N44" s="56">
        <f t="shared" si="10"/>
        <v>3.28</v>
      </c>
      <c r="O44" s="56">
        <f t="shared" si="11"/>
        <v>42.8</v>
      </c>
      <c r="P44" s="56">
        <f t="shared" si="12"/>
        <v>1.72</v>
      </c>
      <c r="Q44" s="58">
        <f t="shared" si="13"/>
        <v>47.8</v>
      </c>
      <c r="R44" s="14"/>
      <c r="S44" s="14"/>
      <c r="T44" s="14"/>
    </row>
    <row r="45" spans="1:20" s="13" customFormat="1" ht="25.5" hidden="1">
      <c r="A45" s="48">
        <f t="shared" si="6"/>
        <v>30</v>
      </c>
      <c r="B45" s="59" t="s">
        <v>66</v>
      </c>
      <c r="C45" s="62" t="s">
        <v>67</v>
      </c>
      <c r="D45" s="52"/>
      <c r="E45" s="52" t="s">
        <v>5</v>
      </c>
      <c r="F45" s="67">
        <f>832*3</f>
        <v>2496</v>
      </c>
      <c r="G45" s="53">
        <v>0.04</v>
      </c>
      <c r="H45" s="54">
        <v>16.399999999999999</v>
      </c>
      <c r="I45" s="55">
        <f t="shared" si="0"/>
        <v>0.66</v>
      </c>
      <c r="J45" s="54">
        <v>0.57999999999999996</v>
      </c>
      <c r="K45" s="54">
        <f t="shared" si="7"/>
        <v>0.02</v>
      </c>
      <c r="L45" s="56">
        <f t="shared" si="8"/>
        <v>1.26</v>
      </c>
      <c r="M45" s="57">
        <f t="shared" si="9"/>
        <v>100</v>
      </c>
      <c r="N45" s="56">
        <f t="shared" si="10"/>
        <v>1647.36</v>
      </c>
      <c r="O45" s="56">
        <f t="shared" si="11"/>
        <v>1447.68</v>
      </c>
      <c r="P45" s="56">
        <f t="shared" si="12"/>
        <v>49.92</v>
      </c>
      <c r="Q45" s="58">
        <f t="shared" si="13"/>
        <v>3144.96</v>
      </c>
      <c r="R45" s="14"/>
      <c r="S45" s="14"/>
      <c r="T45" s="14"/>
    </row>
    <row r="46" spans="1:20" s="13" customFormat="1" hidden="1">
      <c r="A46" s="48">
        <f t="shared" si="6"/>
        <v>31</v>
      </c>
      <c r="B46" s="59" t="s">
        <v>68</v>
      </c>
      <c r="C46" s="62" t="s">
        <v>69</v>
      </c>
      <c r="D46" s="52"/>
      <c r="E46" s="52" t="s">
        <v>5</v>
      </c>
      <c r="F46" s="67">
        <f>(F40+F43)*30</f>
        <v>150</v>
      </c>
      <c r="G46" s="53">
        <v>0.04</v>
      </c>
      <c r="H46" s="54">
        <v>16.399999999999999</v>
      </c>
      <c r="I46" s="55">
        <f t="shared" si="0"/>
        <v>0.66</v>
      </c>
      <c r="J46" s="54">
        <v>1.2</v>
      </c>
      <c r="K46" s="54">
        <f t="shared" si="7"/>
        <v>0.05</v>
      </c>
      <c r="L46" s="56">
        <f t="shared" si="8"/>
        <v>1.91</v>
      </c>
      <c r="M46" s="57">
        <f t="shared" si="9"/>
        <v>6</v>
      </c>
      <c r="N46" s="56">
        <f t="shared" si="10"/>
        <v>99</v>
      </c>
      <c r="O46" s="56">
        <f t="shared" si="11"/>
        <v>180</v>
      </c>
      <c r="P46" s="56">
        <f t="shared" si="12"/>
        <v>7.5</v>
      </c>
      <c r="Q46" s="58">
        <f t="shared" si="13"/>
        <v>286.5</v>
      </c>
      <c r="R46" s="14"/>
      <c r="S46" s="14"/>
    </row>
    <row r="47" spans="1:20" s="13" customFormat="1" hidden="1">
      <c r="A47" s="48">
        <f t="shared" si="6"/>
        <v>32</v>
      </c>
      <c r="B47" s="49" t="s">
        <v>70</v>
      </c>
      <c r="C47" s="62" t="s">
        <v>71</v>
      </c>
      <c r="D47" s="50" t="s">
        <v>72</v>
      </c>
      <c r="E47" s="52" t="s">
        <v>16</v>
      </c>
      <c r="F47" s="62">
        <v>2</v>
      </c>
      <c r="G47" s="53">
        <v>1.32</v>
      </c>
      <c r="H47" s="54">
        <v>16.399999999999999</v>
      </c>
      <c r="I47" s="55">
        <f t="shared" si="0"/>
        <v>21.65</v>
      </c>
      <c r="J47" s="54">
        <v>46.6</v>
      </c>
      <c r="K47" s="54">
        <f t="shared" si="7"/>
        <v>1.86</v>
      </c>
      <c r="L47" s="56">
        <f t="shared" si="8"/>
        <v>70.11</v>
      </c>
      <c r="M47" s="57">
        <f t="shared" si="9"/>
        <v>3</v>
      </c>
      <c r="N47" s="56">
        <f t="shared" si="10"/>
        <v>43.3</v>
      </c>
      <c r="O47" s="56">
        <f t="shared" si="11"/>
        <v>93.2</v>
      </c>
      <c r="P47" s="56">
        <f t="shared" si="12"/>
        <v>3.72</v>
      </c>
      <c r="Q47" s="58">
        <f t="shared" si="13"/>
        <v>140.22</v>
      </c>
      <c r="R47" s="14"/>
      <c r="S47" s="14"/>
      <c r="T47" s="14"/>
    </row>
    <row r="48" spans="1:20" s="13" customFormat="1" hidden="1">
      <c r="A48" s="48">
        <f t="shared" si="6"/>
        <v>33</v>
      </c>
      <c r="B48" s="72" t="s">
        <v>73</v>
      </c>
      <c r="C48" s="62"/>
      <c r="D48" s="52"/>
      <c r="E48" s="52"/>
      <c r="F48" s="62"/>
      <c r="G48" s="53"/>
      <c r="H48" s="54"/>
      <c r="I48" s="55"/>
      <c r="J48" s="54"/>
      <c r="K48" s="54"/>
      <c r="L48" s="56"/>
      <c r="M48" s="57"/>
      <c r="N48" s="56"/>
      <c r="O48" s="56"/>
      <c r="P48" s="56"/>
      <c r="Q48" s="58"/>
      <c r="R48" s="14"/>
      <c r="S48" s="14"/>
      <c r="T48" s="14"/>
    </row>
    <row r="49" spans="1:20" s="13" customFormat="1" hidden="1">
      <c r="A49" s="48">
        <f t="shared" si="6"/>
        <v>34</v>
      </c>
      <c r="B49" s="73" t="s">
        <v>22</v>
      </c>
      <c r="C49" s="74" t="s">
        <v>74</v>
      </c>
      <c r="D49" s="52"/>
      <c r="E49" s="62" t="s">
        <v>16</v>
      </c>
      <c r="F49" s="62">
        <v>126</v>
      </c>
      <c r="G49" s="53">
        <v>0.02</v>
      </c>
      <c r="H49" s="54">
        <v>16.399999999999999</v>
      </c>
      <c r="I49" s="55">
        <f t="shared" si="0"/>
        <v>0.33</v>
      </c>
      <c r="J49" s="54">
        <v>0.78</v>
      </c>
      <c r="K49" s="54">
        <f t="shared" si="7"/>
        <v>0.03</v>
      </c>
      <c r="L49" s="56">
        <f t="shared" si="8"/>
        <v>1.1399999999999999</v>
      </c>
      <c r="M49" s="57">
        <f t="shared" si="9"/>
        <v>3</v>
      </c>
      <c r="N49" s="56">
        <f t="shared" si="10"/>
        <v>41.58</v>
      </c>
      <c r="O49" s="56">
        <f t="shared" si="11"/>
        <v>98.28</v>
      </c>
      <c r="P49" s="56">
        <f t="shared" si="12"/>
        <v>3.78</v>
      </c>
      <c r="Q49" s="58">
        <f t="shared" si="13"/>
        <v>143.63999999999999</v>
      </c>
      <c r="R49" s="14"/>
      <c r="S49" s="14"/>
      <c r="T49" s="14"/>
    </row>
    <row r="50" spans="1:20" s="13" customFormat="1" hidden="1">
      <c r="A50" s="48">
        <f t="shared" si="6"/>
        <v>35</v>
      </c>
      <c r="B50" s="75" t="s">
        <v>75</v>
      </c>
      <c r="C50" s="76" t="s">
        <v>76</v>
      </c>
      <c r="D50" s="62" t="s">
        <v>77</v>
      </c>
      <c r="E50" s="62" t="s">
        <v>5</v>
      </c>
      <c r="F50" s="67">
        <f>F45+F46</f>
        <v>2646</v>
      </c>
      <c r="G50" s="53">
        <v>0.02</v>
      </c>
      <c r="H50" s="54">
        <v>16.399999999999999</v>
      </c>
      <c r="I50" s="55">
        <f t="shared" si="0"/>
        <v>0.33</v>
      </c>
      <c r="J50" s="54">
        <v>0.77</v>
      </c>
      <c r="K50" s="54">
        <f t="shared" si="7"/>
        <v>0.03</v>
      </c>
      <c r="L50" s="56">
        <f t="shared" si="8"/>
        <v>1.1299999999999999</v>
      </c>
      <c r="M50" s="57">
        <f t="shared" si="9"/>
        <v>53</v>
      </c>
      <c r="N50" s="56">
        <f t="shared" si="10"/>
        <v>873.18</v>
      </c>
      <c r="O50" s="56">
        <f t="shared" si="11"/>
        <v>2037.42</v>
      </c>
      <c r="P50" s="56">
        <f t="shared" si="12"/>
        <v>79.38</v>
      </c>
      <c r="Q50" s="58">
        <f t="shared" si="13"/>
        <v>2989.98</v>
      </c>
      <c r="R50" s="14"/>
      <c r="S50" s="14"/>
      <c r="T50" s="14"/>
    </row>
    <row r="51" spans="1:20" s="13" customFormat="1" hidden="1">
      <c r="A51" s="48">
        <f t="shared" si="6"/>
        <v>36</v>
      </c>
      <c r="B51" s="75" t="s">
        <v>78</v>
      </c>
      <c r="C51" s="76" t="s">
        <v>79</v>
      </c>
      <c r="D51" s="62" t="s">
        <v>80</v>
      </c>
      <c r="E51" s="62" t="s">
        <v>5</v>
      </c>
      <c r="F51" s="67">
        <f>6*2</f>
        <v>12</v>
      </c>
      <c r="G51" s="53">
        <v>0.05</v>
      </c>
      <c r="H51" s="54">
        <v>16.399999999999999</v>
      </c>
      <c r="I51" s="55">
        <f t="shared" si="0"/>
        <v>0.82</v>
      </c>
      <c r="J51" s="54">
        <v>1.0900000000000001</v>
      </c>
      <c r="K51" s="54">
        <f t="shared" si="7"/>
        <v>0.04</v>
      </c>
      <c r="L51" s="56">
        <f t="shared" si="8"/>
        <v>1.95</v>
      </c>
      <c r="M51" s="57">
        <f t="shared" si="9"/>
        <v>1</v>
      </c>
      <c r="N51" s="56">
        <f t="shared" si="10"/>
        <v>9.84</v>
      </c>
      <c r="O51" s="56">
        <f t="shared" si="11"/>
        <v>13.08</v>
      </c>
      <c r="P51" s="56">
        <f t="shared" si="12"/>
        <v>0.48</v>
      </c>
      <c r="Q51" s="58">
        <f t="shared" si="13"/>
        <v>23.4</v>
      </c>
      <c r="R51" s="14"/>
      <c r="S51" s="14"/>
      <c r="T51" s="14"/>
    </row>
    <row r="52" spans="1:20" s="13" customFormat="1" hidden="1">
      <c r="A52" s="48">
        <f t="shared" si="6"/>
        <v>37</v>
      </c>
      <c r="B52" s="49" t="s">
        <v>23</v>
      </c>
      <c r="C52" s="62" t="s">
        <v>24</v>
      </c>
      <c r="D52" s="52"/>
      <c r="E52" s="52" t="s">
        <v>16</v>
      </c>
      <c r="F52" s="62">
        <f>(F50+F51)*3</f>
        <v>7974</v>
      </c>
      <c r="G52" s="53">
        <v>0.01</v>
      </c>
      <c r="H52" s="54">
        <v>12.3</v>
      </c>
      <c r="I52" s="55">
        <f t="shared" si="0"/>
        <v>0.12</v>
      </c>
      <c r="J52" s="54">
        <v>0.27</v>
      </c>
      <c r="K52" s="54">
        <f t="shared" si="7"/>
        <v>0.01</v>
      </c>
      <c r="L52" s="56">
        <f t="shared" si="8"/>
        <v>0.4</v>
      </c>
      <c r="M52" s="57">
        <f t="shared" si="9"/>
        <v>80</v>
      </c>
      <c r="N52" s="56">
        <f t="shared" si="10"/>
        <v>956.88</v>
      </c>
      <c r="O52" s="56">
        <f t="shared" si="11"/>
        <v>2152.98</v>
      </c>
      <c r="P52" s="56">
        <f t="shared" si="12"/>
        <v>79.739999999999995</v>
      </c>
      <c r="Q52" s="58">
        <f t="shared" si="13"/>
        <v>3189.6</v>
      </c>
      <c r="R52" s="14"/>
      <c r="S52" s="14"/>
      <c r="T52" s="14"/>
    </row>
    <row r="53" spans="1:20" s="13" customFormat="1" ht="15.75" hidden="1" customHeight="1">
      <c r="A53" s="48">
        <f t="shared" si="6"/>
        <v>38</v>
      </c>
      <c r="B53" s="49" t="s">
        <v>81</v>
      </c>
      <c r="C53" s="62" t="s">
        <v>25</v>
      </c>
      <c r="D53" s="52"/>
      <c r="E53" s="52" t="s">
        <v>16</v>
      </c>
      <c r="F53" s="62">
        <f>F52</f>
        <v>7974</v>
      </c>
      <c r="G53" s="53">
        <v>0.01</v>
      </c>
      <c r="H53" s="54">
        <v>12.3</v>
      </c>
      <c r="I53" s="55">
        <f t="shared" si="0"/>
        <v>0.12</v>
      </c>
      <c r="J53" s="54">
        <v>0.27</v>
      </c>
      <c r="K53" s="54">
        <f t="shared" si="7"/>
        <v>0.01</v>
      </c>
      <c r="L53" s="56">
        <f t="shared" si="8"/>
        <v>0.4</v>
      </c>
      <c r="M53" s="57">
        <f t="shared" si="9"/>
        <v>80</v>
      </c>
      <c r="N53" s="56">
        <f t="shared" si="10"/>
        <v>956.88</v>
      </c>
      <c r="O53" s="56">
        <f t="shared" si="11"/>
        <v>2152.98</v>
      </c>
      <c r="P53" s="56">
        <f t="shared" si="12"/>
        <v>79.739999999999995</v>
      </c>
      <c r="Q53" s="58">
        <f t="shared" si="13"/>
        <v>3189.6</v>
      </c>
      <c r="R53" s="14"/>
      <c r="S53" s="14"/>
      <c r="T53" s="14"/>
    </row>
    <row r="54" spans="1:20" s="13" customFormat="1" ht="25.5" hidden="1">
      <c r="A54" s="48">
        <f t="shared" si="6"/>
        <v>39</v>
      </c>
      <c r="B54" s="75" t="s">
        <v>15</v>
      </c>
      <c r="C54" s="76" t="s">
        <v>74</v>
      </c>
      <c r="D54" s="52"/>
      <c r="E54" s="52" t="s">
        <v>14</v>
      </c>
      <c r="F54" s="62">
        <v>1</v>
      </c>
      <c r="G54" s="53">
        <v>13</v>
      </c>
      <c r="H54" s="54">
        <v>16.399999999999999</v>
      </c>
      <c r="I54" s="55">
        <f t="shared" si="0"/>
        <v>213.2</v>
      </c>
      <c r="J54" s="54">
        <v>222</v>
      </c>
      <c r="K54" s="54">
        <f t="shared" si="7"/>
        <v>8.8800000000000008</v>
      </c>
      <c r="L54" s="56">
        <f t="shared" si="8"/>
        <v>444.08</v>
      </c>
      <c r="M54" s="57">
        <f t="shared" si="9"/>
        <v>13</v>
      </c>
      <c r="N54" s="56">
        <f t="shared" si="10"/>
        <v>213.2</v>
      </c>
      <c r="O54" s="56">
        <f t="shared" si="11"/>
        <v>222</v>
      </c>
      <c r="P54" s="56">
        <f t="shared" si="12"/>
        <v>8.8800000000000008</v>
      </c>
      <c r="Q54" s="58">
        <f t="shared" si="13"/>
        <v>444.08</v>
      </c>
      <c r="R54" s="14"/>
      <c r="S54" s="14"/>
      <c r="T54" s="14"/>
    </row>
    <row r="55" spans="1:20" s="13" customFormat="1" hidden="1">
      <c r="A55" s="48">
        <f t="shared" si="6"/>
        <v>40</v>
      </c>
      <c r="B55" s="71" t="s">
        <v>140</v>
      </c>
      <c r="C55" s="50"/>
      <c r="D55" s="51"/>
      <c r="E55" s="52" t="s">
        <v>14</v>
      </c>
      <c r="F55" s="52">
        <v>5</v>
      </c>
      <c r="G55" s="53">
        <v>8</v>
      </c>
      <c r="H55" s="54">
        <v>12.5</v>
      </c>
      <c r="I55" s="55">
        <v>120</v>
      </c>
      <c r="J55" s="54">
        <v>50</v>
      </c>
      <c r="K55" s="54">
        <v>15</v>
      </c>
      <c r="L55" s="56">
        <f t="shared" ref="L55" si="22">SUM(I55:K55)</f>
        <v>185</v>
      </c>
      <c r="M55" s="57">
        <f t="shared" ref="M55" si="23">G55*F55</f>
        <v>40</v>
      </c>
      <c r="N55" s="56">
        <f t="shared" ref="N55" si="24">I55*F55</f>
        <v>600</v>
      </c>
      <c r="O55" s="56">
        <f t="shared" ref="O55" si="25">J55*F55</f>
        <v>250</v>
      </c>
      <c r="P55" s="56">
        <f t="shared" ref="P55" si="26">K55*F55</f>
        <v>75</v>
      </c>
      <c r="Q55" s="58">
        <f t="shared" ref="Q55" si="27">SUM(N55:P55)</f>
        <v>925</v>
      </c>
      <c r="R55" s="14"/>
      <c r="S55" s="14"/>
      <c r="T55" s="14"/>
    </row>
    <row r="56" spans="1:20" s="13" customFormat="1" ht="26.25" hidden="1" thickBot="1">
      <c r="A56" s="77">
        <f>A55+1</f>
        <v>41</v>
      </c>
      <c r="B56" s="78" t="s">
        <v>18</v>
      </c>
      <c r="C56" s="79" t="s">
        <v>82</v>
      </c>
      <c r="D56" s="80" t="s">
        <v>83</v>
      </c>
      <c r="E56" s="80" t="s">
        <v>14</v>
      </c>
      <c r="F56" s="81">
        <v>3</v>
      </c>
      <c r="G56" s="82">
        <v>3</v>
      </c>
      <c r="H56" s="83">
        <v>16.399999999999999</v>
      </c>
      <c r="I56" s="84">
        <f t="shared" si="0"/>
        <v>49.2</v>
      </c>
      <c r="J56" s="83">
        <v>55.5</v>
      </c>
      <c r="K56" s="83">
        <f t="shared" si="7"/>
        <v>2.2200000000000002</v>
      </c>
      <c r="L56" s="85">
        <f t="shared" si="8"/>
        <v>106.92</v>
      </c>
      <c r="M56" s="86">
        <f t="shared" si="9"/>
        <v>9</v>
      </c>
      <c r="N56" s="85">
        <f t="shared" si="10"/>
        <v>147.6</v>
      </c>
      <c r="O56" s="85">
        <f t="shared" si="11"/>
        <v>166.5</v>
      </c>
      <c r="P56" s="85">
        <f t="shared" si="12"/>
        <v>6.66</v>
      </c>
      <c r="Q56" s="87">
        <f t="shared" si="13"/>
        <v>320.76</v>
      </c>
      <c r="R56" s="14"/>
      <c r="S56" s="14"/>
      <c r="T56" s="14"/>
    </row>
    <row r="57" spans="1:20" s="13" customFormat="1" ht="13.5" hidden="1" thickBot="1">
      <c r="A57" s="147"/>
      <c r="B57" s="180" t="s">
        <v>173</v>
      </c>
      <c r="C57" s="181"/>
      <c r="D57" s="181"/>
      <c r="E57" s="182"/>
      <c r="F57" s="148"/>
      <c r="G57" s="149">
        <f t="shared" ref="G57:P57" si="28">SUM(G16:G56)</f>
        <v>60.86</v>
      </c>
      <c r="H57" s="150">
        <f t="shared" si="28"/>
        <v>643.9</v>
      </c>
      <c r="I57" s="150">
        <f t="shared" si="28"/>
        <v>986.83</v>
      </c>
      <c r="J57" s="150">
        <f t="shared" si="28"/>
        <v>3032.67</v>
      </c>
      <c r="K57" s="150">
        <f t="shared" si="28"/>
        <v>134.31</v>
      </c>
      <c r="L57" s="150">
        <f t="shared" si="28"/>
        <v>4153.8100000000004</v>
      </c>
      <c r="M57" s="149">
        <f t="shared" si="28"/>
        <v>624</v>
      </c>
      <c r="N57" s="150">
        <f t="shared" si="28"/>
        <v>9476.56</v>
      </c>
      <c r="O57" s="150">
        <f t="shared" si="28"/>
        <v>21331.99</v>
      </c>
      <c r="P57" s="150">
        <f t="shared" si="28"/>
        <v>897.83</v>
      </c>
      <c r="Q57" s="150">
        <f>SUM(Q16:Q56)</f>
        <v>31706.38</v>
      </c>
      <c r="R57" s="14"/>
      <c r="S57" s="14"/>
      <c r="T57" s="14"/>
    </row>
    <row r="58" spans="1:20" s="13" customFormat="1">
      <c r="A58" s="38"/>
      <c r="B58" s="88" t="s">
        <v>84</v>
      </c>
      <c r="C58" s="89"/>
      <c r="D58" s="89"/>
      <c r="E58" s="90"/>
      <c r="F58" s="91"/>
      <c r="G58" s="42"/>
      <c r="H58" s="43"/>
      <c r="I58" s="44"/>
      <c r="J58" s="43"/>
      <c r="K58" s="43"/>
      <c r="L58" s="45"/>
      <c r="M58" s="46"/>
      <c r="N58" s="45"/>
      <c r="O58" s="45"/>
      <c r="P58" s="45"/>
      <c r="Q58" s="47"/>
      <c r="R58" s="14"/>
      <c r="S58" s="14"/>
      <c r="T58" s="14"/>
    </row>
    <row r="59" spans="1:20" s="13" customFormat="1">
      <c r="A59" s="48">
        <f>A58+1</f>
        <v>1</v>
      </c>
      <c r="B59" s="71" t="s">
        <v>85</v>
      </c>
      <c r="C59" s="50" t="s">
        <v>136</v>
      </c>
      <c r="D59" s="51" t="s">
        <v>31</v>
      </c>
      <c r="E59" s="52" t="s">
        <v>32</v>
      </c>
      <c r="F59" s="52">
        <v>1</v>
      </c>
      <c r="G59" s="53"/>
      <c r="H59" s="54"/>
      <c r="I59" s="55"/>
      <c r="J59" s="54"/>
      <c r="K59" s="54"/>
      <c r="L59" s="56"/>
      <c r="M59" s="57"/>
      <c r="N59" s="56"/>
      <c r="O59" s="56"/>
      <c r="P59" s="56"/>
      <c r="Q59" s="58"/>
      <c r="R59" s="14"/>
      <c r="S59" s="14"/>
      <c r="T59" s="14"/>
    </row>
    <row r="60" spans="1:20" s="13" customFormat="1">
      <c r="A60" s="48">
        <f t="shared" ref="A60:A102" si="29">A59+1</f>
        <v>2</v>
      </c>
      <c r="B60" s="71" t="s">
        <v>86</v>
      </c>
      <c r="C60" s="50">
        <v>5014</v>
      </c>
      <c r="D60" s="51" t="s">
        <v>31</v>
      </c>
      <c r="E60" s="52" t="s">
        <v>32</v>
      </c>
      <c r="F60" s="52">
        <v>1</v>
      </c>
      <c r="G60" s="53"/>
      <c r="H60" s="54"/>
      <c r="I60" s="55"/>
      <c r="J60" s="54"/>
      <c r="K60" s="54"/>
      <c r="L60" s="56"/>
      <c r="M60" s="57"/>
      <c r="N60" s="56"/>
      <c r="O60" s="56"/>
      <c r="P60" s="56"/>
      <c r="Q60" s="58"/>
      <c r="R60" s="14"/>
      <c r="S60" s="14"/>
      <c r="T60" s="14"/>
    </row>
    <row r="61" spans="1:20" s="13" customFormat="1">
      <c r="A61" s="48">
        <f t="shared" si="29"/>
        <v>3</v>
      </c>
      <c r="B61" s="71" t="s">
        <v>87</v>
      </c>
      <c r="C61" s="50" t="s">
        <v>137</v>
      </c>
      <c r="D61" s="51" t="s">
        <v>62</v>
      </c>
      <c r="E61" s="52" t="s">
        <v>32</v>
      </c>
      <c r="F61" s="52">
        <v>2</v>
      </c>
      <c r="G61" s="53"/>
      <c r="H61" s="54"/>
      <c r="I61" s="55"/>
      <c r="J61" s="54"/>
      <c r="K61" s="54"/>
      <c r="L61" s="56"/>
      <c r="M61" s="57"/>
      <c r="N61" s="56"/>
      <c r="O61" s="56"/>
      <c r="P61" s="56"/>
      <c r="Q61" s="58"/>
      <c r="R61" s="14"/>
      <c r="S61" s="14"/>
    </row>
    <row r="62" spans="1:20" s="13" customFormat="1">
      <c r="A62" s="48">
        <f t="shared" si="29"/>
        <v>4</v>
      </c>
      <c r="B62" s="71" t="s">
        <v>88</v>
      </c>
      <c r="C62" s="50">
        <v>5090</v>
      </c>
      <c r="D62" s="51" t="s">
        <v>31</v>
      </c>
      <c r="E62" s="52" t="s">
        <v>32</v>
      </c>
      <c r="F62" s="52">
        <v>2</v>
      </c>
      <c r="G62" s="53"/>
      <c r="H62" s="54"/>
      <c r="I62" s="55"/>
      <c r="J62" s="54"/>
      <c r="K62" s="54"/>
      <c r="L62" s="56"/>
      <c r="M62" s="57"/>
      <c r="N62" s="56"/>
      <c r="O62" s="56"/>
      <c r="P62" s="56"/>
      <c r="Q62" s="58"/>
      <c r="R62" s="14"/>
      <c r="S62" s="14"/>
    </row>
    <row r="63" spans="1:20" s="13" customFormat="1">
      <c r="A63" s="48">
        <f t="shared" si="29"/>
        <v>5</v>
      </c>
      <c r="B63" s="49" t="s">
        <v>30</v>
      </c>
      <c r="C63" s="50" t="s">
        <v>128</v>
      </c>
      <c r="D63" s="51" t="s">
        <v>31</v>
      </c>
      <c r="E63" s="52" t="s">
        <v>32</v>
      </c>
      <c r="F63" s="52">
        <v>97</v>
      </c>
      <c r="G63" s="53"/>
      <c r="H63" s="54"/>
      <c r="I63" s="55"/>
      <c r="J63" s="54"/>
      <c r="K63" s="54"/>
      <c r="L63" s="56"/>
      <c r="M63" s="57"/>
      <c r="N63" s="56"/>
      <c r="O63" s="56"/>
      <c r="P63" s="56"/>
      <c r="Q63" s="58"/>
      <c r="R63" s="14"/>
      <c r="S63" s="14"/>
    </row>
    <row r="64" spans="1:20" s="13" customFormat="1" ht="12" customHeight="1">
      <c r="A64" s="48">
        <f t="shared" si="29"/>
        <v>6</v>
      </c>
      <c r="B64" s="59" t="s">
        <v>89</v>
      </c>
      <c r="C64" s="50" t="s">
        <v>130</v>
      </c>
      <c r="D64" s="51" t="s">
        <v>31</v>
      </c>
      <c r="E64" s="52" t="s">
        <v>32</v>
      </c>
      <c r="F64" s="52">
        <v>72</v>
      </c>
      <c r="G64" s="53"/>
      <c r="H64" s="54"/>
      <c r="I64" s="55"/>
      <c r="J64" s="54"/>
      <c r="K64" s="54"/>
      <c r="L64" s="56"/>
      <c r="M64" s="57"/>
      <c r="N64" s="56"/>
      <c r="O64" s="56"/>
      <c r="P64" s="56"/>
      <c r="Q64" s="58"/>
      <c r="R64" s="14"/>
      <c r="S64" s="14"/>
      <c r="T64" s="14"/>
    </row>
    <row r="65" spans="1:20" s="13" customFormat="1">
      <c r="A65" s="48">
        <f t="shared" si="29"/>
        <v>7</v>
      </c>
      <c r="B65" s="49" t="s">
        <v>35</v>
      </c>
      <c r="C65" s="50" t="s">
        <v>36</v>
      </c>
      <c r="D65" s="51" t="s">
        <v>37</v>
      </c>
      <c r="E65" s="52" t="s">
        <v>32</v>
      </c>
      <c r="F65" s="52">
        <v>23</v>
      </c>
      <c r="G65" s="53"/>
      <c r="H65" s="54"/>
      <c r="I65" s="55"/>
      <c r="J65" s="60"/>
      <c r="K65" s="54"/>
      <c r="L65" s="56"/>
      <c r="M65" s="57"/>
      <c r="N65" s="56"/>
      <c r="O65" s="56"/>
      <c r="P65" s="56"/>
      <c r="Q65" s="58"/>
      <c r="R65" s="14"/>
      <c r="S65" s="14"/>
      <c r="T65" s="14"/>
    </row>
    <row r="66" spans="1:20" s="13" customFormat="1">
      <c r="A66" s="48">
        <f t="shared" si="29"/>
        <v>8</v>
      </c>
      <c r="B66" s="49" t="s">
        <v>34</v>
      </c>
      <c r="C66" s="50">
        <v>3308</v>
      </c>
      <c r="D66" s="51" t="s">
        <v>31</v>
      </c>
      <c r="E66" s="52" t="s">
        <v>32</v>
      </c>
      <c r="F66" s="52">
        <v>11</v>
      </c>
      <c r="G66" s="53"/>
      <c r="H66" s="54"/>
      <c r="I66" s="55"/>
      <c r="J66" s="54"/>
      <c r="K66" s="54"/>
      <c r="L66" s="56"/>
      <c r="M66" s="57"/>
      <c r="N66" s="56"/>
      <c r="O66" s="56"/>
      <c r="P66" s="56"/>
      <c r="Q66" s="58"/>
      <c r="R66" s="14"/>
      <c r="S66" s="14"/>
    </row>
    <row r="67" spans="1:20" s="13" customFormat="1">
      <c r="A67" s="48">
        <f t="shared" si="29"/>
        <v>9</v>
      </c>
      <c r="B67" s="25" t="s">
        <v>138</v>
      </c>
      <c r="C67" s="18" t="s">
        <v>139</v>
      </c>
      <c r="D67" s="92" t="s">
        <v>31</v>
      </c>
      <c r="E67" s="17" t="s">
        <v>32</v>
      </c>
      <c r="F67" s="17">
        <v>7</v>
      </c>
      <c r="G67" s="53"/>
      <c r="H67" s="54"/>
      <c r="I67" s="55"/>
      <c r="J67" s="54"/>
      <c r="K67" s="54"/>
      <c r="L67" s="56"/>
      <c r="M67" s="57"/>
      <c r="N67" s="56"/>
      <c r="O67" s="56"/>
      <c r="P67" s="56"/>
      <c r="Q67" s="58"/>
      <c r="R67" s="14"/>
      <c r="S67" s="14"/>
      <c r="T67" s="14"/>
    </row>
    <row r="68" spans="1:20" s="13" customFormat="1">
      <c r="A68" s="48">
        <f t="shared" si="29"/>
        <v>10</v>
      </c>
      <c r="B68" s="59" t="s">
        <v>39</v>
      </c>
      <c r="C68" s="50" t="s">
        <v>131</v>
      </c>
      <c r="D68" s="51" t="s">
        <v>31</v>
      </c>
      <c r="E68" s="52" t="s">
        <v>32</v>
      </c>
      <c r="F68" s="52">
        <v>11</v>
      </c>
      <c r="G68" s="53"/>
      <c r="H68" s="54"/>
      <c r="I68" s="55"/>
      <c r="J68" s="54"/>
      <c r="K68" s="54"/>
      <c r="L68" s="56"/>
      <c r="M68" s="57"/>
      <c r="N68" s="56"/>
      <c r="O68" s="56"/>
      <c r="P68" s="56"/>
      <c r="Q68" s="58"/>
      <c r="R68" s="14"/>
      <c r="S68" s="14"/>
      <c r="T68" s="14"/>
    </row>
    <row r="69" spans="1:20" s="13" customFormat="1">
      <c r="A69" s="48">
        <f t="shared" si="29"/>
        <v>11</v>
      </c>
      <c r="B69" s="59" t="s">
        <v>40</v>
      </c>
      <c r="C69" s="50">
        <v>3379</v>
      </c>
      <c r="D69" s="51" t="s">
        <v>31</v>
      </c>
      <c r="E69" s="52" t="s">
        <v>32</v>
      </c>
      <c r="F69" s="52">
        <v>18</v>
      </c>
      <c r="G69" s="53"/>
      <c r="H69" s="54"/>
      <c r="I69" s="55"/>
      <c r="J69" s="54"/>
      <c r="K69" s="54"/>
      <c r="L69" s="56"/>
      <c r="M69" s="57"/>
      <c r="N69" s="56"/>
      <c r="O69" s="56"/>
      <c r="P69" s="56"/>
      <c r="Q69" s="58"/>
      <c r="R69" s="14"/>
      <c r="S69" s="14"/>
      <c r="T69" s="14"/>
    </row>
    <row r="70" spans="1:20" s="13" customFormat="1" ht="25.5">
      <c r="A70" s="48">
        <f t="shared" si="29"/>
        <v>12</v>
      </c>
      <c r="B70" s="49" t="s">
        <v>41</v>
      </c>
      <c r="C70" s="50" t="s">
        <v>42</v>
      </c>
      <c r="D70" s="51" t="s">
        <v>43</v>
      </c>
      <c r="E70" s="52" t="s">
        <v>32</v>
      </c>
      <c r="F70" s="52">
        <v>4</v>
      </c>
      <c r="G70" s="53"/>
      <c r="H70" s="54"/>
      <c r="I70" s="55"/>
      <c r="J70" s="54"/>
      <c r="K70" s="54"/>
      <c r="L70" s="56"/>
      <c r="M70" s="57"/>
      <c r="N70" s="56"/>
      <c r="O70" s="56"/>
      <c r="P70" s="56"/>
      <c r="Q70" s="58"/>
      <c r="R70" s="14"/>
      <c r="S70" s="14"/>
      <c r="T70" s="14"/>
    </row>
    <row r="71" spans="1:20" s="13" customFormat="1">
      <c r="A71" s="48">
        <f t="shared" si="29"/>
        <v>13</v>
      </c>
      <c r="B71" s="49" t="s">
        <v>44</v>
      </c>
      <c r="C71" s="50" t="s">
        <v>45</v>
      </c>
      <c r="D71" s="51" t="s">
        <v>43</v>
      </c>
      <c r="E71" s="52" t="s">
        <v>32</v>
      </c>
      <c r="F71" s="52">
        <v>2</v>
      </c>
      <c r="G71" s="53"/>
      <c r="H71" s="54"/>
      <c r="I71" s="55"/>
      <c r="J71" s="54"/>
      <c r="K71" s="54"/>
      <c r="L71" s="56"/>
      <c r="M71" s="57"/>
      <c r="N71" s="56"/>
      <c r="O71" s="56"/>
      <c r="P71" s="56"/>
      <c r="Q71" s="58"/>
      <c r="R71" s="14"/>
      <c r="S71" s="14"/>
      <c r="T71" s="14"/>
    </row>
    <row r="72" spans="1:20" s="13" customFormat="1" ht="25.5">
      <c r="A72" s="48">
        <f t="shared" si="29"/>
        <v>14</v>
      </c>
      <c r="B72" s="49" t="s">
        <v>46</v>
      </c>
      <c r="C72" s="62">
        <v>4439</v>
      </c>
      <c r="D72" s="63" t="s">
        <v>31</v>
      </c>
      <c r="E72" s="52" t="s">
        <v>32</v>
      </c>
      <c r="F72" s="52">
        <v>17</v>
      </c>
      <c r="G72" s="53"/>
      <c r="H72" s="54"/>
      <c r="I72" s="55"/>
      <c r="J72" s="54"/>
      <c r="K72" s="54"/>
      <c r="L72" s="56"/>
      <c r="M72" s="57"/>
      <c r="N72" s="56"/>
      <c r="O72" s="56"/>
      <c r="P72" s="56"/>
      <c r="Q72" s="58"/>
      <c r="R72" s="14"/>
      <c r="S72" s="14"/>
      <c r="T72" s="14"/>
    </row>
    <row r="73" spans="1:20" s="13" customFormat="1">
      <c r="A73" s="48">
        <f t="shared" si="29"/>
        <v>15</v>
      </c>
      <c r="B73" s="49" t="s">
        <v>47</v>
      </c>
      <c r="C73" s="62">
        <v>2348</v>
      </c>
      <c r="D73" s="63" t="s">
        <v>31</v>
      </c>
      <c r="E73" s="52" t="s">
        <v>32</v>
      </c>
      <c r="F73" s="52">
        <f>F72</f>
        <v>17</v>
      </c>
      <c r="G73" s="53"/>
      <c r="H73" s="54"/>
      <c r="I73" s="55"/>
      <c r="J73" s="54"/>
      <c r="K73" s="54"/>
      <c r="L73" s="56"/>
      <c r="M73" s="57"/>
      <c r="N73" s="56"/>
      <c r="O73" s="56"/>
      <c r="P73" s="56"/>
      <c r="Q73" s="58"/>
      <c r="R73" s="14"/>
      <c r="S73" s="14"/>
      <c r="T73" s="14"/>
    </row>
    <row r="74" spans="1:20" s="13" customFormat="1">
      <c r="A74" s="48">
        <f t="shared" si="29"/>
        <v>16</v>
      </c>
      <c r="B74" s="59" t="s">
        <v>48</v>
      </c>
      <c r="C74" s="50" t="s">
        <v>21</v>
      </c>
      <c r="D74" s="63" t="s">
        <v>49</v>
      </c>
      <c r="E74" s="52" t="s">
        <v>16</v>
      </c>
      <c r="F74" s="52">
        <v>1</v>
      </c>
      <c r="G74" s="53"/>
      <c r="H74" s="54"/>
      <c r="I74" s="55"/>
      <c r="J74" s="54"/>
      <c r="K74" s="54"/>
      <c r="L74" s="56"/>
      <c r="M74" s="57"/>
      <c r="N74" s="56"/>
      <c r="O74" s="56"/>
      <c r="P74" s="56"/>
      <c r="Q74" s="58"/>
      <c r="R74" s="14"/>
      <c r="S74" s="14"/>
      <c r="T74" s="14"/>
    </row>
    <row r="75" spans="1:20" s="13" customFormat="1">
      <c r="A75" s="48">
        <f t="shared" si="29"/>
        <v>17</v>
      </c>
      <c r="B75" s="59" t="s">
        <v>50</v>
      </c>
      <c r="C75" s="50" t="s">
        <v>21</v>
      </c>
      <c r="D75" s="63" t="s">
        <v>49</v>
      </c>
      <c r="E75" s="52" t="s">
        <v>16</v>
      </c>
      <c r="F75" s="52">
        <v>20</v>
      </c>
      <c r="G75" s="53"/>
      <c r="H75" s="54"/>
      <c r="I75" s="55"/>
      <c r="J75" s="54"/>
      <c r="K75" s="54"/>
      <c r="L75" s="56"/>
      <c r="M75" s="57"/>
      <c r="N75" s="56"/>
      <c r="O75" s="56"/>
      <c r="P75" s="56"/>
      <c r="Q75" s="58"/>
      <c r="R75" s="14"/>
      <c r="S75" s="14"/>
      <c r="T75" s="14"/>
    </row>
    <row r="76" spans="1:20" s="13" customFormat="1" ht="25.5">
      <c r="A76" s="48">
        <f t="shared" si="29"/>
        <v>18</v>
      </c>
      <c r="B76" s="70" t="s">
        <v>56</v>
      </c>
      <c r="C76" s="50">
        <v>4461</v>
      </c>
      <c r="D76" s="51" t="s">
        <v>31</v>
      </c>
      <c r="E76" s="52" t="s">
        <v>16</v>
      </c>
      <c r="F76" s="62">
        <v>5</v>
      </c>
      <c r="G76" s="53"/>
      <c r="H76" s="54"/>
      <c r="I76" s="55"/>
      <c r="J76" s="54"/>
      <c r="K76" s="54"/>
      <c r="L76" s="56"/>
      <c r="M76" s="57"/>
      <c r="N76" s="56"/>
      <c r="O76" s="56"/>
      <c r="P76" s="56"/>
      <c r="Q76" s="58"/>
      <c r="R76" s="14"/>
      <c r="S76" s="14"/>
      <c r="T76" s="14"/>
    </row>
    <row r="77" spans="1:20" s="13" customFormat="1" ht="25.5">
      <c r="A77" s="48">
        <f t="shared" si="29"/>
        <v>19</v>
      </c>
      <c r="B77" s="70" t="s">
        <v>57</v>
      </c>
      <c r="C77" s="50">
        <v>4462</v>
      </c>
      <c r="D77" s="51" t="s">
        <v>31</v>
      </c>
      <c r="E77" s="52" t="s">
        <v>16</v>
      </c>
      <c r="F77" s="62">
        <v>6</v>
      </c>
      <c r="G77" s="53"/>
      <c r="H77" s="54"/>
      <c r="I77" s="55"/>
      <c r="J77" s="54"/>
      <c r="K77" s="54"/>
      <c r="L77" s="56"/>
      <c r="M77" s="57"/>
      <c r="N77" s="56"/>
      <c r="O77" s="56"/>
      <c r="P77" s="56"/>
      <c r="Q77" s="58"/>
      <c r="R77" s="14"/>
      <c r="S77" s="14"/>
      <c r="T77" s="14"/>
    </row>
    <row r="78" spans="1:20" s="13" customFormat="1" ht="15.75" customHeight="1">
      <c r="A78" s="48">
        <f t="shared" si="29"/>
        <v>20</v>
      </c>
      <c r="B78" s="70" t="s">
        <v>58</v>
      </c>
      <c r="C78" s="50">
        <v>3364</v>
      </c>
      <c r="D78" s="51" t="s">
        <v>31</v>
      </c>
      <c r="E78" s="52" t="s">
        <v>16</v>
      </c>
      <c r="F78" s="62">
        <v>2</v>
      </c>
      <c r="G78" s="53"/>
      <c r="H78" s="54"/>
      <c r="I78" s="55"/>
      <c r="J78" s="54"/>
      <c r="K78" s="54"/>
      <c r="L78" s="56"/>
      <c r="M78" s="57"/>
      <c r="N78" s="56"/>
      <c r="O78" s="56"/>
      <c r="P78" s="56"/>
      <c r="Q78" s="58"/>
      <c r="R78" s="14"/>
      <c r="S78" s="14"/>
      <c r="T78" s="14"/>
    </row>
    <row r="79" spans="1:20" s="13" customFormat="1">
      <c r="A79" s="48">
        <f t="shared" si="29"/>
        <v>21</v>
      </c>
      <c r="B79" s="59" t="s">
        <v>59</v>
      </c>
      <c r="C79" s="50">
        <v>3362</v>
      </c>
      <c r="D79" s="51" t="s">
        <v>31</v>
      </c>
      <c r="E79" s="52" t="s">
        <v>16</v>
      </c>
      <c r="F79" s="62">
        <f>F76+F77+F78</f>
        <v>13</v>
      </c>
      <c r="G79" s="53"/>
      <c r="H79" s="54"/>
      <c r="I79" s="55"/>
      <c r="J79" s="54"/>
      <c r="K79" s="54"/>
      <c r="L79" s="56"/>
      <c r="M79" s="57"/>
      <c r="N79" s="56"/>
      <c r="O79" s="56"/>
      <c r="P79" s="56"/>
      <c r="Q79" s="58"/>
      <c r="R79" s="14"/>
      <c r="S79" s="14"/>
      <c r="T79" s="14"/>
    </row>
    <row r="80" spans="1:20" s="13" customFormat="1">
      <c r="A80" s="48">
        <f t="shared" si="29"/>
        <v>22</v>
      </c>
      <c r="B80" s="59" t="s">
        <v>20</v>
      </c>
      <c r="C80" s="50" t="s">
        <v>19</v>
      </c>
      <c r="D80" s="51" t="s">
        <v>60</v>
      </c>
      <c r="E80" s="52" t="s">
        <v>16</v>
      </c>
      <c r="F80" s="62">
        <v>4</v>
      </c>
      <c r="G80" s="53"/>
      <c r="H80" s="54"/>
      <c r="I80" s="55"/>
      <c r="J80" s="54"/>
      <c r="K80" s="54"/>
      <c r="L80" s="56"/>
      <c r="M80" s="57"/>
      <c r="N80" s="56"/>
      <c r="O80" s="56"/>
      <c r="P80" s="56"/>
      <c r="Q80" s="58"/>
      <c r="R80" s="14"/>
      <c r="S80" s="14"/>
      <c r="T80" s="14"/>
    </row>
    <row r="81" spans="1:20" s="13" customFormat="1">
      <c r="A81" s="48">
        <f t="shared" si="29"/>
        <v>23</v>
      </c>
      <c r="B81" s="71" t="s">
        <v>61</v>
      </c>
      <c r="C81" s="50" t="s">
        <v>134</v>
      </c>
      <c r="D81" s="51" t="s">
        <v>62</v>
      </c>
      <c r="E81" s="52" t="s">
        <v>32</v>
      </c>
      <c r="F81" s="52">
        <f>F80*2</f>
        <v>8</v>
      </c>
      <c r="G81" s="53"/>
      <c r="H81" s="54"/>
      <c r="I81" s="55"/>
      <c r="J81" s="54"/>
      <c r="K81" s="54"/>
      <c r="L81" s="56"/>
      <c r="M81" s="57"/>
      <c r="N81" s="56"/>
      <c r="O81" s="56"/>
      <c r="P81" s="56"/>
      <c r="Q81" s="58"/>
      <c r="R81" s="14"/>
      <c r="S81" s="14"/>
      <c r="T81" s="14"/>
    </row>
    <row r="82" spans="1:20" s="13" customFormat="1">
      <c r="A82" s="48">
        <f t="shared" si="29"/>
        <v>24</v>
      </c>
      <c r="B82" s="71" t="s">
        <v>63</v>
      </c>
      <c r="C82" s="50">
        <v>4585</v>
      </c>
      <c r="D82" s="51" t="s">
        <v>31</v>
      </c>
      <c r="E82" s="52" t="s">
        <v>16</v>
      </c>
      <c r="F82" s="52">
        <v>1</v>
      </c>
      <c r="G82" s="53"/>
      <c r="H82" s="54"/>
      <c r="I82" s="55"/>
      <c r="J82" s="54"/>
      <c r="K82" s="54"/>
      <c r="L82" s="56"/>
      <c r="M82" s="57"/>
      <c r="N82" s="56"/>
      <c r="O82" s="56"/>
      <c r="P82" s="56"/>
      <c r="Q82" s="58"/>
      <c r="R82" s="14"/>
      <c r="S82" s="14"/>
      <c r="T82" s="14"/>
    </row>
    <row r="83" spans="1:20" s="13" customFormat="1">
      <c r="A83" s="48">
        <f t="shared" si="29"/>
        <v>25</v>
      </c>
      <c r="B83" s="71" t="s">
        <v>64</v>
      </c>
      <c r="C83" s="50">
        <v>4466</v>
      </c>
      <c r="D83" s="51" t="s">
        <v>31</v>
      </c>
      <c r="E83" s="52" t="s">
        <v>16</v>
      </c>
      <c r="F83" s="52">
        <f>F82</f>
        <v>1</v>
      </c>
      <c r="G83" s="53"/>
      <c r="H83" s="54"/>
      <c r="I83" s="55"/>
      <c r="J83" s="54"/>
      <c r="K83" s="54"/>
      <c r="L83" s="56"/>
      <c r="M83" s="57"/>
      <c r="N83" s="56"/>
      <c r="O83" s="56"/>
      <c r="P83" s="56"/>
      <c r="Q83" s="58"/>
      <c r="R83" s="14"/>
      <c r="S83" s="14"/>
      <c r="T83" s="14"/>
    </row>
    <row r="84" spans="1:20" s="13" customFormat="1">
      <c r="A84" s="48">
        <f t="shared" si="29"/>
        <v>26</v>
      </c>
      <c r="B84" s="71" t="s">
        <v>65</v>
      </c>
      <c r="C84" s="50" t="s">
        <v>135</v>
      </c>
      <c r="D84" s="51" t="s">
        <v>62</v>
      </c>
      <c r="E84" s="52" t="s">
        <v>16</v>
      </c>
      <c r="F84" s="52">
        <f>F83*2</f>
        <v>2</v>
      </c>
      <c r="G84" s="53"/>
      <c r="H84" s="54"/>
      <c r="I84" s="55"/>
      <c r="J84" s="54"/>
      <c r="K84" s="54"/>
      <c r="L84" s="56"/>
      <c r="M84" s="57"/>
      <c r="N84" s="56"/>
      <c r="O84" s="56"/>
      <c r="P84" s="56"/>
      <c r="Q84" s="58"/>
      <c r="R84" s="14"/>
      <c r="S84" s="14"/>
    </row>
    <row r="85" spans="1:20" s="13" customFormat="1" ht="25.5">
      <c r="A85" s="48">
        <f t="shared" si="29"/>
        <v>27</v>
      </c>
      <c r="B85" s="59" t="s">
        <v>66</v>
      </c>
      <c r="C85" s="62" t="s">
        <v>67</v>
      </c>
      <c r="D85" s="52"/>
      <c r="E85" s="52" t="s">
        <v>5</v>
      </c>
      <c r="F85" s="67">
        <f>1218*3</f>
        <v>3654</v>
      </c>
      <c r="G85" s="53"/>
      <c r="H85" s="54"/>
      <c r="I85" s="55"/>
      <c r="J85" s="54"/>
      <c r="K85" s="54"/>
      <c r="L85" s="56"/>
      <c r="M85" s="57"/>
      <c r="N85" s="56"/>
      <c r="O85" s="56"/>
      <c r="P85" s="56"/>
      <c r="Q85" s="58"/>
      <c r="R85" s="14"/>
      <c r="S85" s="14"/>
    </row>
    <row r="86" spans="1:20" s="13" customFormat="1" ht="14.25">
      <c r="A86" s="48">
        <f t="shared" si="29"/>
        <v>28</v>
      </c>
      <c r="B86" s="59" t="s">
        <v>90</v>
      </c>
      <c r="C86" s="93" t="s">
        <v>91</v>
      </c>
      <c r="D86" s="52" t="s">
        <v>92</v>
      </c>
      <c r="E86" s="52" t="s">
        <v>5</v>
      </c>
      <c r="F86" s="67">
        <f>66*3</f>
        <v>198</v>
      </c>
      <c r="G86" s="53"/>
      <c r="H86" s="54"/>
      <c r="I86" s="55"/>
      <c r="J86" s="54"/>
      <c r="K86" s="54"/>
      <c r="L86" s="56"/>
      <c r="M86" s="57"/>
      <c r="N86" s="56"/>
      <c r="O86" s="56"/>
      <c r="P86" s="56"/>
      <c r="Q86" s="58"/>
      <c r="R86" s="14"/>
      <c r="S86" s="14"/>
    </row>
    <row r="87" spans="1:20" s="13" customFormat="1">
      <c r="A87" s="48">
        <f t="shared" si="29"/>
        <v>29</v>
      </c>
      <c r="B87" s="59" t="s">
        <v>93</v>
      </c>
      <c r="C87" s="62" t="s">
        <v>94</v>
      </c>
      <c r="D87" s="52"/>
      <c r="E87" s="52" t="s">
        <v>5</v>
      </c>
      <c r="F87" s="94">
        <v>100</v>
      </c>
      <c r="G87" s="53"/>
      <c r="H87" s="54"/>
      <c r="I87" s="55"/>
      <c r="J87" s="54"/>
      <c r="K87" s="54"/>
      <c r="L87" s="56"/>
      <c r="M87" s="57"/>
      <c r="N87" s="56"/>
      <c r="O87" s="56"/>
      <c r="P87" s="56"/>
      <c r="Q87" s="58"/>
      <c r="R87" s="14"/>
      <c r="S87" s="14"/>
    </row>
    <row r="88" spans="1:20" s="13" customFormat="1">
      <c r="A88" s="48">
        <f t="shared" si="29"/>
        <v>30</v>
      </c>
      <c r="B88" s="59" t="s">
        <v>68</v>
      </c>
      <c r="C88" s="62" t="s">
        <v>69</v>
      </c>
      <c r="D88" s="52"/>
      <c r="E88" s="52" t="s">
        <v>5</v>
      </c>
      <c r="F88" s="94">
        <f>(F80+F83)*30</f>
        <v>150</v>
      </c>
      <c r="G88" s="53"/>
      <c r="H88" s="54"/>
      <c r="I88" s="55"/>
      <c r="J88" s="54"/>
      <c r="K88" s="54"/>
      <c r="L88" s="56"/>
      <c r="M88" s="57"/>
      <c r="N88" s="56"/>
      <c r="O88" s="56"/>
      <c r="P88" s="56"/>
      <c r="Q88" s="58"/>
      <c r="R88" s="14"/>
      <c r="S88" s="14"/>
      <c r="T88" s="14"/>
    </row>
    <row r="89" spans="1:20" s="13" customFormat="1" ht="25.5">
      <c r="A89" s="48">
        <f t="shared" si="29"/>
        <v>31</v>
      </c>
      <c r="B89" s="59" t="s">
        <v>95</v>
      </c>
      <c r="C89" s="50" t="s">
        <v>96</v>
      </c>
      <c r="D89" s="52"/>
      <c r="E89" s="52" t="s">
        <v>5</v>
      </c>
      <c r="F89" s="94">
        <f>193*3</f>
        <v>579</v>
      </c>
      <c r="G89" s="53"/>
      <c r="H89" s="54"/>
      <c r="I89" s="55"/>
      <c r="J89" s="54"/>
      <c r="K89" s="54"/>
      <c r="L89" s="56"/>
      <c r="M89" s="57"/>
      <c r="N89" s="56"/>
      <c r="O89" s="56"/>
      <c r="P89" s="56"/>
      <c r="Q89" s="58"/>
      <c r="R89" s="14"/>
      <c r="S89" s="14"/>
      <c r="T89" s="14"/>
    </row>
    <row r="90" spans="1:20" s="13" customFormat="1" ht="25.5">
      <c r="A90" s="48">
        <f t="shared" si="29"/>
        <v>32</v>
      </c>
      <c r="B90" s="49" t="s">
        <v>97</v>
      </c>
      <c r="C90" s="62" t="s">
        <v>98</v>
      </c>
      <c r="D90" s="62" t="s">
        <v>72</v>
      </c>
      <c r="E90" s="52" t="s">
        <v>16</v>
      </c>
      <c r="F90" s="62">
        <v>2</v>
      </c>
      <c r="G90" s="53"/>
      <c r="H90" s="54"/>
      <c r="I90" s="55"/>
      <c r="J90" s="54"/>
      <c r="K90" s="54"/>
      <c r="L90" s="56"/>
      <c r="M90" s="57"/>
      <c r="N90" s="56"/>
      <c r="O90" s="56"/>
      <c r="P90" s="56"/>
      <c r="Q90" s="58"/>
      <c r="R90" s="14"/>
      <c r="S90" s="14"/>
      <c r="T90" s="14"/>
    </row>
    <row r="91" spans="1:20" s="13" customFormat="1">
      <c r="A91" s="48">
        <f t="shared" si="29"/>
        <v>33</v>
      </c>
      <c r="B91" s="49" t="s">
        <v>99</v>
      </c>
      <c r="C91" s="62" t="s">
        <v>100</v>
      </c>
      <c r="D91" s="62" t="s">
        <v>101</v>
      </c>
      <c r="E91" s="52" t="s">
        <v>16</v>
      </c>
      <c r="F91" s="62">
        <v>2</v>
      </c>
      <c r="G91" s="53"/>
      <c r="H91" s="54"/>
      <c r="I91" s="55"/>
      <c r="J91" s="54"/>
      <c r="K91" s="54"/>
      <c r="L91" s="56"/>
      <c r="M91" s="57"/>
      <c r="N91" s="56"/>
      <c r="O91" s="56"/>
      <c r="P91" s="56"/>
      <c r="Q91" s="58"/>
      <c r="R91" s="14"/>
      <c r="S91" s="14"/>
      <c r="T91" s="14"/>
    </row>
    <row r="92" spans="1:20" s="13" customFormat="1">
      <c r="A92" s="48">
        <f t="shared" si="29"/>
        <v>34</v>
      </c>
      <c r="B92" s="49" t="s">
        <v>70</v>
      </c>
      <c r="C92" s="62" t="s">
        <v>71</v>
      </c>
      <c r="D92" s="50" t="s">
        <v>72</v>
      </c>
      <c r="E92" s="52" t="s">
        <v>16</v>
      </c>
      <c r="F92" s="62">
        <v>2</v>
      </c>
      <c r="G92" s="53"/>
      <c r="H92" s="54"/>
      <c r="I92" s="55"/>
      <c r="J92" s="54"/>
      <c r="K92" s="54"/>
      <c r="L92" s="56"/>
      <c r="M92" s="57"/>
      <c r="N92" s="56"/>
      <c r="O92" s="56"/>
      <c r="P92" s="56"/>
      <c r="Q92" s="58"/>
      <c r="R92" s="14"/>
      <c r="S92" s="14"/>
      <c r="T92" s="14"/>
    </row>
    <row r="93" spans="1:20" s="13" customFormat="1">
      <c r="A93" s="48">
        <f t="shared" si="29"/>
        <v>35</v>
      </c>
      <c r="B93" s="72" t="s">
        <v>73</v>
      </c>
      <c r="C93" s="62"/>
      <c r="D93" s="52"/>
      <c r="E93" s="52"/>
      <c r="F93" s="62"/>
      <c r="G93" s="53"/>
      <c r="H93" s="54"/>
      <c r="I93" s="55"/>
      <c r="J93" s="54"/>
      <c r="K93" s="54"/>
      <c r="L93" s="56"/>
      <c r="M93" s="57"/>
      <c r="N93" s="56"/>
      <c r="O93" s="56"/>
      <c r="P93" s="56"/>
      <c r="Q93" s="58"/>
      <c r="R93" s="14"/>
      <c r="S93" s="14"/>
      <c r="T93" s="14"/>
    </row>
    <row r="94" spans="1:20" s="13" customFormat="1" ht="15.75" customHeight="1">
      <c r="A94" s="48">
        <f t="shared" si="29"/>
        <v>36</v>
      </c>
      <c r="B94" s="73" t="s">
        <v>22</v>
      </c>
      <c r="C94" s="74" t="s">
        <v>74</v>
      </c>
      <c r="D94" s="52"/>
      <c r="E94" s="62" t="s">
        <v>16</v>
      </c>
      <c r="F94" s="62">
        <f>F63+F66+F70+F71+F72+F74+F76+F77+F82+F78+F75</f>
        <v>166</v>
      </c>
      <c r="G94" s="53"/>
      <c r="H94" s="54"/>
      <c r="I94" s="55"/>
      <c r="J94" s="54"/>
      <c r="K94" s="54"/>
      <c r="L94" s="56"/>
      <c r="M94" s="57"/>
      <c r="N94" s="56"/>
      <c r="O94" s="56"/>
      <c r="P94" s="56"/>
      <c r="Q94" s="58"/>
      <c r="R94" s="14"/>
      <c r="S94" s="14"/>
      <c r="T94" s="14"/>
    </row>
    <row r="95" spans="1:20" s="13" customFormat="1">
      <c r="A95" s="48">
        <f t="shared" si="29"/>
        <v>37</v>
      </c>
      <c r="B95" s="75" t="s">
        <v>75</v>
      </c>
      <c r="C95" s="76" t="s">
        <v>76</v>
      </c>
      <c r="D95" s="62" t="s">
        <v>77</v>
      </c>
      <c r="E95" s="62" t="s">
        <v>5</v>
      </c>
      <c r="F95" s="67">
        <f>F87+F85+F89+F88</f>
        <v>4483</v>
      </c>
      <c r="G95" s="53"/>
      <c r="H95" s="54"/>
      <c r="I95" s="55"/>
      <c r="J95" s="54"/>
      <c r="K95" s="54"/>
      <c r="L95" s="56"/>
      <c r="M95" s="57"/>
      <c r="N95" s="56"/>
      <c r="O95" s="56"/>
      <c r="P95" s="56"/>
      <c r="Q95" s="58"/>
      <c r="R95" s="14"/>
      <c r="S95" s="14"/>
      <c r="T95" s="14"/>
    </row>
    <row r="96" spans="1:20" s="13" customFormat="1">
      <c r="A96" s="48">
        <f t="shared" si="29"/>
        <v>38</v>
      </c>
      <c r="B96" s="75" t="s">
        <v>78</v>
      </c>
      <c r="C96" s="76" t="s">
        <v>79</v>
      </c>
      <c r="D96" s="62" t="s">
        <v>80</v>
      </c>
      <c r="E96" s="62" t="s">
        <v>5</v>
      </c>
      <c r="F96" s="67">
        <f>4*6</f>
        <v>24</v>
      </c>
      <c r="G96" s="53"/>
      <c r="H96" s="54"/>
      <c r="I96" s="55"/>
      <c r="J96" s="54"/>
      <c r="K96" s="54"/>
      <c r="L96" s="56"/>
      <c r="M96" s="57"/>
      <c r="N96" s="56"/>
      <c r="O96" s="56"/>
      <c r="P96" s="56"/>
      <c r="Q96" s="58"/>
      <c r="R96" s="14"/>
      <c r="S96" s="14"/>
      <c r="T96" s="14"/>
    </row>
    <row r="97" spans="1:20" s="13" customFormat="1" ht="25.5">
      <c r="A97" s="48">
        <f t="shared" si="29"/>
        <v>39</v>
      </c>
      <c r="B97" s="75" t="s">
        <v>102</v>
      </c>
      <c r="C97" s="76" t="s">
        <v>103</v>
      </c>
      <c r="D97" s="62" t="s">
        <v>104</v>
      </c>
      <c r="E97" s="62" t="s">
        <v>5</v>
      </c>
      <c r="F97" s="67">
        <f>F86</f>
        <v>198</v>
      </c>
      <c r="G97" s="53"/>
      <c r="H97" s="54"/>
      <c r="I97" s="55"/>
      <c r="J97" s="54"/>
      <c r="K97" s="54"/>
      <c r="L97" s="56"/>
      <c r="M97" s="57"/>
      <c r="N97" s="56"/>
      <c r="O97" s="56"/>
      <c r="P97" s="56"/>
      <c r="Q97" s="58"/>
      <c r="R97" s="14"/>
      <c r="S97" s="14"/>
      <c r="T97" s="14"/>
    </row>
    <row r="98" spans="1:20" s="13" customFormat="1">
      <c r="A98" s="48">
        <f t="shared" si="29"/>
        <v>40</v>
      </c>
      <c r="B98" s="49" t="s">
        <v>23</v>
      </c>
      <c r="C98" s="62" t="s">
        <v>24</v>
      </c>
      <c r="D98" s="52"/>
      <c r="E98" s="52" t="s">
        <v>16</v>
      </c>
      <c r="F98" s="62">
        <f>(F95+F96)*3</f>
        <v>13521</v>
      </c>
      <c r="G98" s="53"/>
      <c r="H98" s="54"/>
      <c r="I98" s="55"/>
      <c r="J98" s="54"/>
      <c r="K98" s="54"/>
      <c r="L98" s="56"/>
      <c r="M98" s="57"/>
      <c r="N98" s="56"/>
      <c r="O98" s="56"/>
      <c r="P98" s="56"/>
      <c r="Q98" s="58"/>
      <c r="R98" s="14"/>
      <c r="S98" s="14"/>
      <c r="T98" s="14"/>
    </row>
    <row r="99" spans="1:20" s="13" customFormat="1">
      <c r="A99" s="48">
        <f t="shared" si="29"/>
        <v>41</v>
      </c>
      <c r="B99" s="49" t="s">
        <v>81</v>
      </c>
      <c r="C99" s="62" t="s">
        <v>25</v>
      </c>
      <c r="D99" s="52"/>
      <c r="E99" s="52" t="s">
        <v>16</v>
      </c>
      <c r="F99" s="62">
        <f>F98</f>
        <v>13521</v>
      </c>
      <c r="G99" s="53"/>
      <c r="H99" s="54"/>
      <c r="I99" s="55"/>
      <c r="J99" s="54"/>
      <c r="K99" s="54"/>
      <c r="L99" s="56"/>
      <c r="M99" s="57"/>
      <c r="N99" s="56"/>
      <c r="O99" s="56"/>
      <c r="P99" s="56"/>
      <c r="Q99" s="58"/>
      <c r="R99" s="14"/>
      <c r="S99" s="14"/>
      <c r="T99" s="14"/>
    </row>
    <row r="100" spans="1:20" s="13" customFormat="1" ht="25.5">
      <c r="A100" s="48">
        <f t="shared" si="29"/>
        <v>42</v>
      </c>
      <c r="B100" s="75" t="s">
        <v>15</v>
      </c>
      <c r="C100" s="76" t="s">
        <v>74</v>
      </c>
      <c r="D100" s="52"/>
      <c r="E100" s="52" t="s">
        <v>14</v>
      </c>
      <c r="F100" s="62">
        <v>1</v>
      </c>
      <c r="G100" s="53"/>
      <c r="H100" s="54"/>
      <c r="I100" s="55"/>
      <c r="J100" s="54"/>
      <c r="K100" s="54"/>
      <c r="L100" s="56"/>
      <c r="M100" s="57"/>
      <c r="N100" s="56"/>
      <c r="O100" s="56"/>
      <c r="P100" s="56"/>
      <c r="Q100" s="58"/>
      <c r="R100" s="14"/>
      <c r="S100" s="14"/>
    </row>
    <row r="101" spans="1:20" s="13" customFormat="1">
      <c r="A101" s="48">
        <f t="shared" si="29"/>
        <v>43</v>
      </c>
      <c r="B101" s="71" t="s">
        <v>140</v>
      </c>
      <c r="C101" s="50"/>
      <c r="D101" s="51"/>
      <c r="E101" s="52" t="s">
        <v>14</v>
      </c>
      <c r="F101" s="52">
        <v>15</v>
      </c>
      <c r="G101" s="53"/>
      <c r="H101" s="54"/>
      <c r="I101" s="55"/>
      <c r="J101" s="54"/>
      <c r="K101" s="54"/>
      <c r="L101" s="56"/>
      <c r="M101" s="57"/>
      <c r="N101" s="56"/>
      <c r="O101" s="56"/>
      <c r="P101" s="56"/>
      <c r="Q101" s="58"/>
      <c r="R101" s="14"/>
      <c r="S101" s="14"/>
      <c r="T101" s="14"/>
    </row>
    <row r="102" spans="1:20" s="13" customFormat="1" ht="26.25" thickBot="1">
      <c r="A102" s="77">
        <f t="shared" si="29"/>
        <v>44</v>
      </c>
      <c r="B102" s="78" t="s">
        <v>18</v>
      </c>
      <c r="C102" s="79" t="s">
        <v>82</v>
      </c>
      <c r="D102" s="80" t="s">
        <v>83</v>
      </c>
      <c r="E102" s="80" t="s">
        <v>14</v>
      </c>
      <c r="F102" s="81">
        <v>6</v>
      </c>
      <c r="G102" s="82"/>
      <c r="H102" s="83"/>
      <c r="I102" s="84"/>
      <c r="J102" s="83"/>
      <c r="K102" s="83"/>
      <c r="L102" s="85"/>
      <c r="M102" s="86"/>
      <c r="N102" s="85"/>
      <c r="O102" s="85"/>
      <c r="P102" s="85"/>
      <c r="Q102" s="87"/>
      <c r="R102" s="14"/>
      <c r="S102" s="14"/>
      <c r="T102" s="14"/>
    </row>
    <row r="103" spans="1:20" s="13" customFormat="1" ht="13.5" thickBot="1">
      <c r="A103" s="147"/>
      <c r="B103" s="180" t="s">
        <v>173</v>
      </c>
      <c r="C103" s="181"/>
      <c r="D103" s="181"/>
      <c r="E103" s="182"/>
      <c r="F103" s="148"/>
      <c r="G103" s="151"/>
      <c r="H103" s="152"/>
      <c r="I103" s="152"/>
      <c r="J103" s="152"/>
      <c r="K103" s="152"/>
      <c r="L103" s="152"/>
      <c r="M103" s="151"/>
      <c r="N103" s="152"/>
      <c r="O103" s="152"/>
      <c r="P103" s="152"/>
      <c r="Q103" s="152"/>
      <c r="R103" s="14"/>
      <c r="S103" s="14"/>
      <c r="T103" s="14"/>
    </row>
    <row r="104" spans="1:20" s="13" customFormat="1" hidden="1">
      <c r="A104" s="38"/>
      <c r="B104" s="88" t="s">
        <v>105</v>
      </c>
      <c r="C104" s="89"/>
      <c r="D104" s="89"/>
      <c r="E104" s="90"/>
      <c r="F104" s="91"/>
      <c r="G104" s="42"/>
      <c r="H104" s="43"/>
      <c r="I104" s="44"/>
      <c r="J104" s="43"/>
      <c r="K104" s="43"/>
      <c r="L104" s="45"/>
      <c r="M104" s="46"/>
      <c r="N104" s="45"/>
      <c r="O104" s="45"/>
      <c r="P104" s="45"/>
      <c r="Q104" s="47"/>
      <c r="R104" s="14"/>
      <c r="S104" s="14"/>
      <c r="T104" s="14"/>
    </row>
    <row r="105" spans="1:20" s="13" customFormat="1" hidden="1">
      <c r="A105" s="48">
        <v>1</v>
      </c>
      <c r="B105" s="49" t="s">
        <v>30</v>
      </c>
      <c r="C105" s="50" t="s">
        <v>128</v>
      </c>
      <c r="D105" s="51" t="s">
        <v>31</v>
      </c>
      <c r="E105" s="52" t="s">
        <v>32</v>
      </c>
      <c r="F105" s="52">
        <v>147</v>
      </c>
      <c r="G105" s="53"/>
      <c r="H105" s="54"/>
      <c r="I105" s="55"/>
      <c r="J105" s="54"/>
      <c r="K105" s="54"/>
      <c r="L105" s="56"/>
      <c r="M105" s="57"/>
      <c r="N105" s="56"/>
      <c r="O105" s="56"/>
      <c r="P105" s="56"/>
      <c r="Q105" s="58"/>
      <c r="R105" s="14"/>
      <c r="S105" s="14"/>
      <c r="T105" s="14"/>
    </row>
    <row r="106" spans="1:20" s="13" customFormat="1" ht="15.75" hidden="1" customHeight="1">
      <c r="A106" s="48">
        <f>A105+1</f>
        <v>2</v>
      </c>
      <c r="B106" s="59" t="s">
        <v>89</v>
      </c>
      <c r="C106" s="50" t="s">
        <v>130</v>
      </c>
      <c r="D106" s="51" t="s">
        <v>31</v>
      </c>
      <c r="E106" s="52" t="s">
        <v>32</v>
      </c>
      <c r="F106" s="52">
        <v>109</v>
      </c>
      <c r="G106" s="53"/>
      <c r="H106" s="54"/>
      <c r="I106" s="55"/>
      <c r="J106" s="54"/>
      <c r="K106" s="54"/>
      <c r="L106" s="56"/>
      <c r="M106" s="57"/>
      <c r="N106" s="56"/>
      <c r="O106" s="56"/>
      <c r="P106" s="56"/>
      <c r="Q106" s="58"/>
      <c r="R106" s="14"/>
      <c r="S106" s="14"/>
      <c r="T106" s="14"/>
    </row>
    <row r="107" spans="1:20" s="13" customFormat="1" hidden="1">
      <c r="A107" s="48">
        <f t="shared" ref="A107:A136" si="30">A106+1</f>
        <v>3</v>
      </c>
      <c r="B107" s="49" t="s">
        <v>35</v>
      </c>
      <c r="C107" s="50" t="s">
        <v>36</v>
      </c>
      <c r="D107" s="51" t="s">
        <v>37</v>
      </c>
      <c r="E107" s="52" t="s">
        <v>32</v>
      </c>
      <c r="F107" s="52">
        <v>38</v>
      </c>
      <c r="G107" s="53"/>
      <c r="H107" s="54"/>
      <c r="I107" s="55"/>
      <c r="J107" s="60"/>
      <c r="K107" s="54"/>
      <c r="L107" s="56"/>
      <c r="M107" s="57"/>
      <c r="N107" s="56"/>
      <c r="O107" s="56"/>
      <c r="P107" s="56"/>
      <c r="Q107" s="58"/>
      <c r="R107" s="14"/>
      <c r="S107" s="14"/>
      <c r="T107" s="14"/>
    </row>
    <row r="108" spans="1:20" s="13" customFormat="1" hidden="1">
      <c r="A108" s="48">
        <f t="shared" si="30"/>
        <v>4</v>
      </c>
      <c r="B108" s="49" t="s">
        <v>34</v>
      </c>
      <c r="C108" s="50">
        <v>3308</v>
      </c>
      <c r="D108" s="51" t="s">
        <v>31</v>
      </c>
      <c r="E108" s="52" t="s">
        <v>32</v>
      </c>
      <c r="F108" s="52">
        <v>5</v>
      </c>
      <c r="G108" s="53"/>
      <c r="H108" s="54"/>
      <c r="I108" s="55"/>
      <c r="J108" s="54"/>
      <c r="K108" s="54"/>
      <c r="L108" s="56"/>
      <c r="M108" s="57"/>
      <c r="N108" s="56"/>
      <c r="O108" s="56"/>
      <c r="P108" s="56"/>
      <c r="Q108" s="58"/>
      <c r="R108" s="14"/>
      <c r="S108" s="14"/>
      <c r="T108" s="14"/>
    </row>
    <row r="109" spans="1:20" s="13" customFormat="1" hidden="1">
      <c r="A109" s="48">
        <f t="shared" si="30"/>
        <v>5</v>
      </c>
      <c r="B109" s="25" t="s">
        <v>138</v>
      </c>
      <c r="C109" s="18" t="s">
        <v>139</v>
      </c>
      <c r="D109" s="92" t="s">
        <v>31</v>
      </c>
      <c r="E109" s="17" t="s">
        <v>32</v>
      </c>
      <c r="F109" s="17">
        <v>1</v>
      </c>
      <c r="G109" s="53"/>
      <c r="H109" s="54"/>
      <c r="I109" s="55"/>
      <c r="J109" s="54"/>
      <c r="K109" s="54"/>
      <c r="L109" s="56"/>
      <c r="M109" s="57"/>
      <c r="N109" s="56"/>
      <c r="O109" s="56"/>
      <c r="P109" s="56"/>
      <c r="Q109" s="58"/>
      <c r="R109" s="14"/>
      <c r="S109" s="14"/>
      <c r="T109" s="14"/>
    </row>
    <row r="110" spans="1:20" s="13" customFormat="1" hidden="1">
      <c r="A110" s="48">
        <f t="shared" si="30"/>
        <v>6</v>
      </c>
      <c r="B110" s="49" t="s">
        <v>106</v>
      </c>
      <c r="C110" s="50">
        <v>3309</v>
      </c>
      <c r="D110" s="51" t="s">
        <v>31</v>
      </c>
      <c r="E110" s="52" t="s">
        <v>32</v>
      </c>
      <c r="F110" s="52">
        <v>23</v>
      </c>
      <c r="G110" s="53"/>
      <c r="H110" s="54"/>
      <c r="I110" s="55"/>
      <c r="J110" s="54"/>
      <c r="K110" s="54"/>
      <c r="L110" s="56"/>
      <c r="M110" s="57"/>
      <c r="N110" s="56"/>
      <c r="O110" s="56"/>
      <c r="P110" s="56"/>
      <c r="Q110" s="58"/>
      <c r="R110" s="14"/>
      <c r="S110" s="14"/>
      <c r="T110" s="14"/>
    </row>
    <row r="111" spans="1:20" s="13" customFormat="1" hidden="1">
      <c r="A111" s="48">
        <f t="shared" si="30"/>
        <v>7</v>
      </c>
      <c r="B111" s="59" t="s">
        <v>39</v>
      </c>
      <c r="C111" s="50" t="s">
        <v>131</v>
      </c>
      <c r="D111" s="51" t="s">
        <v>31</v>
      </c>
      <c r="E111" s="52" t="s">
        <v>32</v>
      </c>
      <c r="F111" s="52">
        <v>8</v>
      </c>
      <c r="G111" s="53"/>
      <c r="H111" s="54"/>
      <c r="I111" s="55"/>
      <c r="J111" s="54"/>
      <c r="K111" s="54"/>
      <c r="L111" s="56"/>
      <c r="M111" s="57"/>
      <c r="N111" s="56"/>
      <c r="O111" s="56"/>
      <c r="P111" s="56"/>
      <c r="Q111" s="58"/>
      <c r="R111" s="14"/>
      <c r="S111" s="14"/>
      <c r="T111" s="14"/>
    </row>
    <row r="112" spans="1:20" s="13" customFormat="1" hidden="1">
      <c r="A112" s="48">
        <f t="shared" si="30"/>
        <v>8</v>
      </c>
      <c r="B112" s="59" t="s">
        <v>40</v>
      </c>
      <c r="C112" s="50">
        <v>3379</v>
      </c>
      <c r="D112" s="51" t="s">
        <v>31</v>
      </c>
      <c r="E112" s="52" t="s">
        <v>32</v>
      </c>
      <c r="F112" s="52">
        <v>34</v>
      </c>
      <c r="G112" s="53"/>
      <c r="H112" s="54"/>
      <c r="I112" s="55"/>
      <c r="J112" s="54"/>
      <c r="K112" s="54"/>
      <c r="L112" s="56"/>
      <c r="M112" s="57"/>
      <c r="N112" s="56"/>
      <c r="O112" s="56"/>
      <c r="P112" s="56"/>
      <c r="Q112" s="58"/>
      <c r="R112" s="14"/>
      <c r="S112" s="14"/>
      <c r="T112" s="14"/>
    </row>
    <row r="113" spans="1:20" s="13" customFormat="1" ht="25.5" hidden="1">
      <c r="A113" s="48">
        <f t="shared" si="30"/>
        <v>9</v>
      </c>
      <c r="B113" s="49" t="s">
        <v>46</v>
      </c>
      <c r="C113" s="62">
        <v>4439</v>
      </c>
      <c r="D113" s="63" t="s">
        <v>31</v>
      </c>
      <c r="E113" s="52" t="s">
        <v>32</v>
      </c>
      <c r="F113" s="52">
        <v>20</v>
      </c>
      <c r="G113" s="53"/>
      <c r="H113" s="54"/>
      <c r="I113" s="55"/>
      <c r="J113" s="54"/>
      <c r="K113" s="54"/>
      <c r="L113" s="56"/>
      <c r="M113" s="57"/>
      <c r="N113" s="56"/>
      <c r="O113" s="56"/>
      <c r="P113" s="56"/>
      <c r="Q113" s="58"/>
      <c r="R113" s="14"/>
      <c r="S113" s="14"/>
      <c r="T113" s="14"/>
    </row>
    <row r="114" spans="1:20" s="13" customFormat="1" hidden="1">
      <c r="A114" s="48">
        <f t="shared" si="30"/>
        <v>10</v>
      </c>
      <c r="B114" s="49" t="s">
        <v>47</v>
      </c>
      <c r="C114" s="62">
        <v>2348</v>
      </c>
      <c r="D114" s="63" t="s">
        <v>31</v>
      </c>
      <c r="E114" s="52" t="s">
        <v>32</v>
      </c>
      <c r="F114" s="52">
        <f>F113</f>
        <v>20</v>
      </c>
      <c r="G114" s="53"/>
      <c r="H114" s="54"/>
      <c r="I114" s="55"/>
      <c r="J114" s="54"/>
      <c r="K114" s="54"/>
      <c r="L114" s="56"/>
      <c r="M114" s="57"/>
      <c r="N114" s="56"/>
      <c r="O114" s="56"/>
      <c r="P114" s="56"/>
      <c r="Q114" s="58"/>
      <c r="R114" s="14"/>
      <c r="S114" s="14"/>
      <c r="T114" s="14"/>
    </row>
    <row r="115" spans="1:20" s="13" customFormat="1" hidden="1">
      <c r="A115" s="48">
        <f t="shared" si="30"/>
        <v>11</v>
      </c>
      <c r="B115" s="59" t="s">
        <v>48</v>
      </c>
      <c r="C115" s="50" t="s">
        <v>21</v>
      </c>
      <c r="D115" s="63" t="s">
        <v>49</v>
      </c>
      <c r="E115" s="52" t="s">
        <v>16</v>
      </c>
      <c r="F115" s="52">
        <v>9</v>
      </c>
      <c r="G115" s="53"/>
      <c r="H115" s="54"/>
      <c r="I115" s="55"/>
      <c r="J115" s="54"/>
      <c r="K115" s="54"/>
      <c r="L115" s="56"/>
      <c r="M115" s="57"/>
      <c r="N115" s="56"/>
      <c r="O115" s="56"/>
      <c r="P115" s="56"/>
      <c r="Q115" s="58"/>
      <c r="R115" s="14"/>
      <c r="S115" s="14"/>
      <c r="T115" s="14"/>
    </row>
    <row r="116" spans="1:20" s="13" customFormat="1" hidden="1">
      <c r="A116" s="48">
        <f t="shared" si="30"/>
        <v>12</v>
      </c>
      <c r="B116" s="19" t="s">
        <v>50</v>
      </c>
      <c r="C116" s="18" t="s">
        <v>21</v>
      </c>
      <c r="D116" s="18" t="s">
        <v>49</v>
      </c>
      <c r="E116" s="18" t="s">
        <v>16</v>
      </c>
      <c r="F116" s="52">
        <v>5</v>
      </c>
      <c r="G116" s="53"/>
      <c r="H116" s="54"/>
      <c r="I116" s="55"/>
      <c r="J116" s="54"/>
      <c r="K116" s="54"/>
      <c r="L116" s="56"/>
      <c r="M116" s="57"/>
      <c r="N116" s="56"/>
      <c r="O116" s="56"/>
      <c r="P116" s="56"/>
      <c r="Q116" s="58"/>
      <c r="R116" s="14"/>
      <c r="S116" s="14"/>
    </row>
    <row r="117" spans="1:20" s="13" customFormat="1" ht="25.5" hidden="1">
      <c r="A117" s="48">
        <f t="shared" si="30"/>
        <v>13</v>
      </c>
      <c r="B117" s="70" t="s">
        <v>56</v>
      </c>
      <c r="C117" s="50">
        <v>4461</v>
      </c>
      <c r="D117" s="51" t="s">
        <v>31</v>
      </c>
      <c r="E117" s="52" t="s">
        <v>16</v>
      </c>
      <c r="F117" s="52">
        <v>2</v>
      </c>
      <c r="G117" s="53"/>
      <c r="H117" s="54"/>
      <c r="I117" s="55"/>
      <c r="J117" s="54"/>
      <c r="K117" s="54"/>
      <c r="L117" s="56"/>
      <c r="M117" s="57"/>
      <c r="N117" s="56"/>
      <c r="O117" s="56"/>
      <c r="P117" s="56"/>
      <c r="Q117" s="58"/>
      <c r="R117" s="14"/>
      <c r="S117" s="14"/>
    </row>
    <row r="118" spans="1:20" s="13" customFormat="1" ht="25.5" hidden="1">
      <c r="A118" s="48">
        <f t="shared" si="30"/>
        <v>14</v>
      </c>
      <c r="B118" s="70" t="s">
        <v>58</v>
      </c>
      <c r="C118" s="50">
        <v>3364</v>
      </c>
      <c r="D118" s="51" t="s">
        <v>31</v>
      </c>
      <c r="E118" s="52" t="s">
        <v>16</v>
      </c>
      <c r="F118" s="52">
        <v>2</v>
      </c>
      <c r="G118" s="53"/>
      <c r="H118" s="54"/>
      <c r="I118" s="55"/>
      <c r="J118" s="54"/>
      <c r="K118" s="54"/>
      <c r="L118" s="56"/>
      <c r="M118" s="57"/>
      <c r="N118" s="56"/>
      <c r="O118" s="56"/>
      <c r="P118" s="56"/>
      <c r="Q118" s="58"/>
      <c r="R118" s="14"/>
      <c r="S118" s="14"/>
    </row>
    <row r="119" spans="1:20" s="13" customFormat="1" hidden="1">
      <c r="A119" s="48">
        <f t="shared" si="30"/>
        <v>15</v>
      </c>
      <c r="B119" s="59" t="s">
        <v>59</v>
      </c>
      <c r="C119" s="50">
        <v>3362</v>
      </c>
      <c r="D119" s="51" t="s">
        <v>31</v>
      </c>
      <c r="E119" s="52" t="s">
        <v>16</v>
      </c>
      <c r="F119" s="62">
        <f>F118+F117</f>
        <v>4</v>
      </c>
      <c r="G119" s="53"/>
      <c r="H119" s="54"/>
      <c r="I119" s="55"/>
      <c r="J119" s="54"/>
      <c r="K119" s="54"/>
      <c r="L119" s="56"/>
      <c r="M119" s="57"/>
      <c r="N119" s="56"/>
      <c r="O119" s="56"/>
      <c r="P119" s="56"/>
      <c r="Q119" s="58"/>
      <c r="R119" s="14"/>
      <c r="S119" s="14"/>
    </row>
    <row r="120" spans="1:20" s="13" customFormat="1" hidden="1">
      <c r="A120" s="48">
        <f t="shared" si="30"/>
        <v>16</v>
      </c>
      <c r="B120" s="59" t="s">
        <v>20</v>
      </c>
      <c r="C120" s="50" t="s">
        <v>19</v>
      </c>
      <c r="D120" s="51" t="s">
        <v>60</v>
      </c>
      <c r="E120" s="52" t="s">
        <v>16</v>
      </c>
      <c r="F120" s="62">
        <v>2</v>
      </c>
      <c r="G120" s="53"/>
      <c r="H120" s="54"/>
      <c r="I120" s="55"/>
      <c r="J120" s="54"/>
      <c r="K120" s="54"/>
      <c r="L120" s="56"/>
      <c r="M120" s="57"/>
      <c r="N120" s="56"/>
      <c r="O120" s="56"/>
      <c r="P120" s="56"/>
      <c r="Q120" s="58"/>
      <c r="R120" s="14"/>
      <c r="S120" s="14"/>
      <c r="T120" s="14"/>
    </row>
    <row r="121" spans="1:20" s="13" customFormat="1" hidden="1">
      <c r="A121" s="48">
        <f t="shared" si="30"/>
        <v>17</v>
      </c>
      <c r="B121" s="71" t="s">
        <v>61</v>
      </c>
      <c r="C121" s="50" t="s">
        <v>134</v>
      </c>
      <c r="D121" s="51" t="s">
        <v>62</v>
      </c>
      <c r="E121" s="52" t="s">
        <v>32</v>
      </c>
      <c r="F121" s="52">
        <f>F120*2</f>
        <v>4</v>
      </c>
      <c r="G121" s="53"/>
      <c r="H121" s="54"/>
      <c r="I121" s="55"/>
      <c r="J121" s="54"/>
      <c r="K121" s="54"/>
      <c r="L121" s="56"/>
      <c r="M121" s="57"/>
      <c r="N121" s="56"/>
      <c r="O121" s="56"/>
      <c r="P121" s="56"/>
      <c r="Q121" s="58"/>
      <c r="R121" s="14"/>
      <c r="S121" s="14"/>
      <c r="T121" s="14"/>
    </row>
    <row r="122" spans="1:20" s="13" customFormat="1" hidden="1">
      <c r="A122" s="48">
        <f t="shared" si="30"/>
        <v>18</v>
      </c>
      <c r="B122" s="71" t="s">
        <v>63</v>
      </c>
      <c r="C122" s="50">
        <v>4585</v>
      </c>
      <c r="D122" s="51" t="s">
        <v>31</v>
      </c>
      <c r="E122" s="52" t="s">
        <v>16</v>
      </c>
      <c r="F122" s="52">
        <v>2</v>
      </c>
      <c r="G122" s="53"/>
      <c r="H122" s="54"/>
      <c r="I122" s="55"/>
      <c r="J122" s="54"/>
      <c r="K122" s="54"/>
      <c r="L122" s="56"/>
      <c r="M122" s="57"/>
      <c r="N122" s="56"/>
      <c r="O122" s="56"/>
      <c r="P122" s="56"/>
      <c r="Q122" s="58"/>
      <c r="R122" s="14"/>
      <c r="S122" s="14"/>
      <c r="T122" s="14"/>
    </row>
    <row r="123" spans="1:20" s="13" customFormat="1" ht="15.75" hidden="1" customHeight="1">
      <c r="A123" s="48">
        <f t="shared" si="30"/>
        <v>19</v>
      </c>
      <c r="B123" s="71" t="s">
        <v>64</v>
      </c>
      <c r="C123" s="50">
        <v>4466</v>
      </c>
      <c r="D123" s="51" t="s">
        <v>31</v>
      </c>
      <c r="E123" s="52" t="s">
        <v>16</v>
      </c>
      <c r="F123" s="52">
        <f>F122</f>
        <v>2</v>
      </c>
      <c r="G123" s="53"/>
      <c r="H123" s="54"/>
      <c r="I123" s="55"/>
      <c r="J123" s="54"/>
      <c r="K123" s="54"/>
      <c r="L123" s="56"/>
      <c r="M123" s="57"/>
      <c r="N123" s="56"/>
      <c r="O123" s="56"/>
      <c r="P123" s="56"/>
      <c r="Q123" s="58"/>
      <c r="R123" s="14"/>
      <c r="S123" s="14"/>
      <c r="T123" s="14"/>
    </row>
    <row r="124" spans="1:20" s="13" customFormat="1" hidden="1">
      <c r="A124" s="48">
        <f t="shared" si="30"/>
        <v>20</v>
      </c>
      <c r="B124" s="71" t="s">
        <v>65</v>
      </c>
      <c r="C124" s="50" t="s">
        <v>135</v>
      </c>
      <c r="D124" s="51" t="s">
        <v>62</v>
      </c>
      <c r="E124" s="52" t="s">
        <v>16</v>
      </c>
      <c r="F124" s="52">
        <f>F123*2</f>
        <v>4</v>
      </c>
      <c r="G124" s="53"/>
      <c r="H124" s="54"/>
      <c r="I124" s="55"/>
      <c r="J124" s="54"/>
      <c r="K124" s="54"/>
      <c r="L124" s="56"/>
      <c r="M124" s="57"/>
      <c r="N124" s="56"/>
      <c r="O124" s="56"/>
      <c r="P124" s="56"/>
      <c r="Q124" s="58"/>
      <c r="R124" s="14"/>
      <c r="S124" s="14"/>
      <c r="T124" s="14"/>
    </row>
    <row r="125" spans="1:20" s="13" customFormat="1" ht="25.5" hidden="1">
      <c r="A125" s="48">
        <f t="shared" si="30"/>
        <v>21</v>
      </c>
      <c r="B125" s="59" t="s">
        <v>66</v>
      </c>
      <c r="C125" s="62" t="s">
        <v>67</v>
      </c>
      <c r="D125" s="52"/>
      <c r="E125" s="52" t="s">
        <v>5</v>
      </c>
      <c r="F125" s="67">
        <f>1333*3</f>
        <v>3999</v>
      </c>
      <c r="G125" s="53"/>
      <c r="H125" s="54"/>
      <c r="I125" s="55"/>
      <c r="J125" s="54"/>
      <c r="K125" s="54"/>
      <c r="L125" s="56"/>
      <c r="M125" s="57"/>
      <c r="N125" s="56"/>
      <c r="O125" s="56"/>
      <c r="P125" s="56"/>
      <c r="Q125" s="58"/>
      <c r="R125" s="14"/>
      <c r="S125" s="14"/>
      <c r="T125" s="14"/>
    </row>
    <row r="126" spans="1:20" s="13" customFormat="1" ht="14.25" hidden="1">
      <c r="A126" s="48">
        <f t="shared" si="30"/>
        <v>22</v>
      </c>
      <c r="B126" s="59" t="s">
        <v>107</v>
      </c>
      <c r="C126" s="93" t="s">
        <v>91</v>
      </c>
      <c r="D126" s="52" t="s">
        <v>92</v>
      </c>
      <c r="E126" s="52" t="s">
        <v>5</v>
      </c>
      <c r="F126" s="67">
        <f>79*3</f>
        <v>237</v>
      </c>
      <c r="G126" s="53"/>
      <c r="H126" s="54"/>
      <c r="I126" s="55"/>
      <c r="J126" s="54"/>
      <c r="K126" s="54"/>
      <c r="L126" s="56"/>
      <c r="M126" s="57"/>
      <c r="N126" s="56"/>
      <c r="O126" s="56"/>
      <c r="P126" s="56"/>
      <c r="Q126" s="58"/>
      <c r="R126" s="14"/>
      <c r="S126" s="14"/>
    </row>
    <row r="127" spans="1:20" s="13" customFormat="1" hidden="1">
      <c r="A127" s="48">
        <f t="shared" si="30"/>
        <v>23</v>
      </c>
      <c r="B127" s="59" t="s">
        <v>68</v>
      </c>
      <c r="C127" s="62" t="s">
        <v>69</v>
      </c>
      <c r="D127" s="52"/>
      <c r="E127" s="52" t="s">
        <v>5</v>
      </c>
      <c r="F127" s="67">
        <f>(F120+F123)*30</f>
        <v>120</v>
      </c>
      <c r="G127" s="53"/>
      <c r="H127" s="54"/>
      <c r="I127" s="55"/>
      <c r="J127" s="54"/>
      <c r="K127" s="54"/>
      <c r="L127" s="56"/>
      <c r="M127" s="57"/>
      <c r="N127" s="56"/>
      <c r="O127" s="56"/>
      <c r="P127" s="56"/>
      <c r="Q127" s="58"/>
      <c r="R127" s="14"/>
      <c r="S127" s="14"/>
    </row>
    <row r="128" spans="1:20" s="13" customFormat="1" hidden="1">
      <c r="A128" s="48">
        <f t="shared" si="30"/>
        <v>24</v>
      </c>
      <c r="B128" s="49" t="s">
        <v>70</v>
      </c>
      <c r="C128" s="62" t="s">
        <v>71</v>
      </c>
      <c r="D128" s="50" t="s">
        <v>72</v>
      </c>
      <c r="E128" s="52" t="s">
        <v>16</v>
      </c>
      <c r="F128" s="62">
        <v>8</v>
      </c>
      <c r="G128" s="53"/>
      <c r="H128" s="54"/>
      <c r="I128" s="55"/>
      <c r="J128" s="54"/>
      <c r="K128" s="54"/>
      <c r="L128" s="56"/>
      <c r="M128" s="57"/>
      <c r="N128" s="56"/>
      <c r="O128" s="56"/>
      <c r="P128" s="56"/>
      <c r="Q128" s="58"/>
      <c r="R128" s="14"/>
      <c r="S128" s="14"/>
    </row>
    <row r="129" spans="1:20" s="13" customFormat="1" hidden="1">
      <c r="A129" s="48">
        <f t="shared" si="30"/>
        <v>25</v>
      </c>
      <c r="B129" s="72" t="s">
        <v>73</v>
      </c>
      <c r="C129" s="62"/>
      <c r="D129" s="52"/>
      <c r="E129" s="52"/>
      <c r="F129" s="62"/>
      <c r="G129" s="53"/>
      <c r="H129" s="54"/>
      <c r="I129" s="55"/>
      <c r="J129" s="54"/>
      <c r="K129" s="54"/>
      <c r="L129" s="56"/>
      <c r="M129" s="57"/>
      <c r="N129" s="56"/>
      <c r="O129" s="56"/>
      <c r="P129" s="56"/>
      <c r="Q129" s="58"/>
      <c r="R129" s="14"/>
      <c r="S129" s="14"/>
    </row>
    <row r="130" spans="1:20" s="13" customFormat="1" hidden="1">
      <c r="A130" s="48">
        <f t="shared" si="30"/>
        <v>26</v>
      </c>
      <c r="B130" s="73" t="s">
        <v>22</v>
      </c>
      <c r="C130" s="74" t="s">
        <v>74</v>
      </c>
      <c r="D130" s="52"/>
      <c r="E130" s="62" t="s">
        <v>16</v>
      </c>
      <c r="F130" s="62">
        <f>F105+F108+F110+F113+F115+F117+F122+F118+F116</f>
        <v>215</v>
      </c>
      <c r="G130" s="53"/>
      <c r="H130" s="54"/>
      <c r="I130" s="55"/>
      <c r="J130" s="54"/>
      <c r="K130" s="54"/>
      <c r="L130" s="56"/>
      <c r="M130" s="57"/>
      <c r="N130" s="56"/>
      <c r="O130" s="56"/>
      <c r="P130" s="56"/>
      <c r="Q130" s="58"/>
      <c r="R130" s="14"/>
      <c r="S130" s="14"/>
    </row>
    <row r="131" spans="1:20" s="13" customFormat="1" hidden="1">
      <c r="A131" s="48">
        <f t="shared" si="30"/>
        <v>27</v>
      </c>
      <c r="B131" s="75" t="s">
        <v>75</v>
      </c>
      <c r="C131" s="76" t="s">
        <v>76</v>
      </c>
      <c r="D131" s="62" t="s">
        <v>77</v>
      </c>
      <c r="E131" s="62" t="s">
        <v>5</v>
      </c>
      <c r="F131" s="67">
        <f>F125+F127</f>
        <v>4119</v>
      </c>
      <c r="G131" s="53"/>
      <c r="H131" s="54"/>
      <c r="I131" s="55"/>
      <c r="J131" s="54"/>
      <c r="K131" s="54"/>
      <c r="L131" s="56"/>
      <c r="M131" s="57"/>
      <c r="N131" s="56"/>
      <c r="O131" s="56"/>
      <c r="P131" s="56"/>
      <c r="Q131" s="58"/>
      <c r="R131" s="14"/>
      <c r="S131" s="14"/>
    </row>
    <row r="132" spans="1:20" s="13" customFormat="1" hidden="1">
      <c r="A132" s="48">
        <f t="shared" si="30"/>
        <v>28</v>
      </c>
      <c r="B132" s="75" t="s">
        <v>78</v>
      </c>
      <c r="C132" s="76" t="s">
        <v>79</v>
      </c>
      <c r="D132" s="62" t="s">
        <v>80</v>
      </c>
      <c r="E132" s="62" t="s">
        <v>5</v>
      </c>
      <c r="F132" s="67">
        <f>6*6+F126</f>
        <v>273</v>
      </c>
      <c r="G132" s="53"/>
      <c r="H132" s="54"/>
      <c r="I132" s="55"/>
      <c r="J132" s="54"/>
      <c r="K132" s="54"/>
      <c r="L132" s="56"/>
      <c r="M132" s="57"/>
      <c r="N132" s="56"/>
      <c r="O132" s="56"/>
      <c r="P132" s="56"/>
      <c r="Q132" s="58"/>
      <c r="R132" s="14"/>
      <c r="S132" s="14"/>
      <c r="T132" s="14"/>
    </row>
    <row r="133" spans="1:20" s="13" customFormat="1" hidden="1">
      <c r="A133" s="48">
        <f t="shared" si="30"/>
        <v>29</v>
      </c>
      <c r="B133" s="49" t="s">
        <v>23</v>
      </c>
      <c r="C133" s="62" t="s">
        <v>24</v>
      </c>
      <c r="D133" s="52"/>
      <c r="E133" s="52" t="s">
        <v>16</v>
      </c>
      <c r="F133" s="62">
        <f>(F131+F132)*3</f>
        <v>13176</v>
      </c>
      <c r="G133" s="53"/>
      <c r="H133" s="54"/>
      <c r="I133" s="55"/>
      <c r="J133" s="54"/>
      <c r="K133" s="54"/>
      <c r="L133" s="56"/>
      <c r="M133" s="57"/>
      <c r="N133" s="56"/>
      <c r="O133" s="56"/>
      <c r="P133" s="56"/>
      <c r="Q133" s="58"/>
      <c r="R133" s="14"/>
      <c r="S133" s="14"/>
      <c r="T133" s="14"/>
    </row>
    <row r="134" spans="1:20" s="13" customFormat="1" hidden="1">
      <c r="A134" s="48">
        <f t="shared" si="30"/>
        <v>30</v>
      </c>
      <c r="B134" s="49" t="s">
        <v>81</v>
      </c>
      <c r="C134" s="62" t="s">
        <v>25</v>
      </c>
      <c r="D134" s="52"/>
      <c r="E134" s="52" t="s">
        <v>16</v>
      </c>
      <c r="F134" s="62">
        <f>F133</f>
        <v>13176</v>
      </c>
      <c r="G134" s="53"/>
      <c r="H134" s="54"/>
      <c r="I134" s="55"/>
      <c r="J134" s="54"/>
      <c r="K134" s="54"/>
      <c r="L134" s="56"/>
      <c r="M134" s="57"/>
      <c r="N134" s="56"/>
      <c r="O134" s="56"/>
      <c r="P134" s="56"/>
      <c r="Q134" s="58"/>
      <c r="R134" s="14"/>
      <c r="S134" s="14"/>
      <c r="T134" s="14"/>
    </row>
    <row r="135" spans="1:20" s="13" customFormat="1" ht="25.5" hidden="1">
      <c r="A135" s="48">
        <f t="shared" si="30"/>
        <v>31</v>
      </c>
      <c r="B135" s="75" t="s">
        <v>15</v>
      </c>
      <c r="C135" s="76" t="s">
        <v>74</v>
      </c>
      <c r="D135" s="52"/>
      <c r="E135" s="52" t="s">
        <v>14</v>
      </c>
      <c r="F135" s="62">
        <v>1</v>
      </c>
      <c r="G135" s="53"/>
      <c r="H135" s="54"/>
      <c r="I135" s="55"/>
      <c r="J135" s="54"/>
      <c r="K135" s="54"/>
      <c r="L135" s="56"/>
      <c r="M135" s="57"/>
      <c r="N135" s="56"/>
      <c r="O135" s="56"/>
      <c r="P135" s="56"/>
      <c r="Q135" s="58"/>
      <c r="R135" s="14"/>
      <c r="S135" s="14"/>
      <c r="T135" s="14"/>
    </row>
    <row r="136" spans="1:20" s="13" customFormat="1" ht="26.25" hidden="1" thickBot="1">
      <c r="A136" s="77">
        <f t="shared" si="30"/>
        <v>32</v>
      </c>
      <c r="B136" s="78" t="s">
        <v>18</v>
      </c>
      <c r="C136" s="79" t="s">
        <v>82</v>
      </c>
      <c r="D136" s="80" t="s">
        <v>83</v>
      </c>
      <c r="E136" s="80" t="s">
        <v>14</v>
      </c>
      <c r="F136" s="81">
        <v>6</v>
      </c>
      <c r="G136" s="82"/>
      <c r="H136" s="83"/>
      <c r="I136" s="84"/>
      <c r="J136" s="83"/>
      <c r="K136" s="83"/>
      <c r="L136" s="85"/>
      <c r="M136" s="86"/>
      <c r="N136" s="85"/>
      <c r="O136" s="85"/>
      <c r="P136" s="85"/>
      <c r="Q136" s="87"/>
      <c r="R136" s="14"/>
      <c r="S136" s="14"/>
      <c r="T136" s="14"/>
    </row>
    <row r="137" spans="1:20" s="13" customFormat="1" ht="13.5" hidden="1" thickBot="1">
      <c r="A137" s="147"/>
      <c r="B137" s="180" t="s">
        <v>173</v>
      </c>
      <c r="C137" s="181"/>
      <c r="D137" s="181"/>
      <c r="E137" s="182"/>
      <c r="F137" s="148"/>
      <c r="G137" s="151"/>
      <c r="H137" s="152"/>
      <c r="I137" s="152"/>
      <c r="J137" s="152"/>
      <c r="K137" s="152"/>
      <c r="L137" s="152"/>
      <c r="M137" s="151"/>
      <c r="N137" s="152"/>
      <c r="O137" s="152"/>
      <c r="P137" s="152"/>
      <c r="Q137" s="152"/>
      <c r="R137" s="14"/>
      <c r="S137" s="14"/>
      <c r="T137" s="14"/>
    </row>
    <row r="138" spans="1:20" s="13" customFormat="1" ht="15.75" hidden="1" customHeight="1">
      <c r="A138" s="38"/>
      <c r="B138" s="88" t="s">
        <v>108</v>
      </c>
      <c r="C138" s="89"/>
      <c r="D138" s="89"/>
      <c r="E138" s="90"/>
      <c r="F138" s="91"/>
      <c r="G138" s="42"/>
      <c r="H138" s="43"/>
      <c r="I138" s="44"/>
      <c r="J138" s="43"/>
      <c r="K138" s="43"/>
      <c r="L138" s="45"/>
      <c r="M138" s="46"/>
      <c r="N138" s="45"/>
      <c r="O138" s="45"/>
      <c r="P138" s="45"/>
      <c r="Q138" s="47"/>
      <c r="R138" s="14"/>
      <c r="S138" s="14"/>
      <c r="T138" s="14"/>
    </row>
    <row r="139" spans="1:20" s="13" customFormat="1" hidden="1">
      <c r="A139" s="48">
        <v>1</v>
      </c>
      <c r="B139" s="49" t="s">
        <v>30</v>
      </c>
      <c r="C139" s="50" t="s">
        <v>128</v>
      </c>
      <c r="D139" s="51" t="s">
        <v>31</v>
      </c>
      <c r="E139" s="52" t="s">
        <v>32</v>
      </c>
      <c r="F139" s="52">
        <v>10</v>
      </c>
      <c r="G139" s="53"/>
      <c r="H139" s="54"/>
      <c r="I139" s="55"/>
      <c r="J139" s="54"/>
      <c r="K139" s="54"/>
      <c r="L139" s="56"/>
      <c r="M139" s="57"/>
      <c r="N139" s="56"/>
      <c r="O139" s="56"/>
      <c r="P139" s="56"/>
      <c r="Q139" s="58"/>
      <c r="R139" s="14"/>
      <c r="S139" s="14"/>
      <c r="T139" s="14"/>
    </row>
    <row r="140" spans="1:20" s="13" customFormat="1" hidden="1">
      <c r="A140" s="48">
        <f>A139+1</f>
        <v>2</v>
      </c>
      <c r="B140" s="49" t="s">
        <v>109</v>
      </c>
      <c r="C140" s="50">
        <v>4400</v>
      </c>
      <c r="D140" s="51" t="s">
        <v>31</v>
      </c>
      <c r="E140" s="52" t="s">
        <v>32</v>
      </c>
      <c r="F140" s="52">
        <v>2</v>
      </c>
      <c r="G140" s="53"/>
      <c r="H140" s="54"/>
      <c r="I140" s="55"/>
      <c r="J140" s="54"/>
      <c r="K140" s="54"/>
      <c r="L140" s="56"/>
      <c r="M140" s="57"/>
      <c r="N140" s="56"/>
      <c r="O140" s="56"/>
      <c r="P140" s="56"/>
      <c r="Q140" s="58"/>
      <c r="R140" s="14"/>
      <c r="S140" s="14"/>
      <c r="T140" s="14"/>
    </row>
    <row r="141" spans="1:20" s="13" customFormat="1" hidden="1">
      <c r="A141" s="48">
        <f t="shared" ref="A141:A164" si="31">A140+1</f>
        <v>3</v>
      </c>
      <c r="B141" s="59" t="s">
        <v>89</v>
      </c>
      <c r="C141" s="50" t="s">
        <v>130</v>
      </c>
      <c r="D141" s="51" t="s">
        <v>31</v>
      </c>
      <c r="E141" s="52" t="s">
        <v>32</v>
      </c>
      <c r="F141" s="52">
        <f>F139+F142+F140+F144-F146-F145</f>
        <v>15</v>
      </c>
      <c r="G141" s="53"/>
      <c r="H141" s="54"/>
      <c r="I141" s="55"/>
      <c r="J141" s="54"/>
      <c r="K141" s="54"/>
      <c r="L141" s="56"/>
      <c r="M141" s="57"/>
      <c r="N141" s="56"/>
      <c r="O141" s="56"/>
      <c r="P141" s="56"/>
      <c r="Q141" s="58"/>
      <c r="R141" s="14"/>
      <c r="S141" s="14"/>
      <c r="T141" s="14"/>
    </row>
    <row r="142" spans="1:20" s="13" customFormat="1" hidden="1">
      <c r="A142" s="48">
        <f t="shared" si="31"/>
        <v>4</v>
      </c>
      <c r="B142" s="49" t="s">
        <v>34</v>
      </c>
      <c r="C142" s="50">
        <v>3308</v>
      </c>
      <c r="D142" s="51" t="s">
        <v>31</v>
      </c>
      <c r="E142" s="52" t="s">
        <v>32</v>
      </c>
      <c r="F142" s="52">
        <v>9</v>
      </c>
      <c r="G142" s="53"/>
      <c r="H142" s="54"/>
      <c r="I142" s="55"/>
      <c r="J142" s="54"/>
      <c r="K142" s="54"/>
      <c r="L142" s="56"/>
      <c r="M142" s="57"/>
      <c r="N142" s="56"/>
      <c r="O142" s="56"/>
      <c r="P142" s="56"/>
      <c r="Q142" s="58"/>
      <c r="R142" s="14"/>
      <c r="S142" s="14"/>
      <c r="T142" s="14"/>
    </row>
    <row r="143" spans="1:20" s="13" customFormat="1" hidden="1">
      <c r="A143" s="48">
        <f t="shared" si="31"/>
        <v>5</v>
      </c>
      <c r="B143" s="25" t="s">
        <v>138</v>
      </c>
      <c r="C143" s="18" t="s">
        <v>139</v>
      </c>
      <c r="D143" s="92" t="s">
        <v>31</v>
      </c>
      <c r="E143" s="17" t="s">
        <v>32</v>
      </c>
      <c r="F143" s="17">
        <v>5</v>
      </c>
      <c r="G143" s="53"/>
      <c r="H143" s="54"/>
      <c r="I143" s="55"/>
      <c r="J143" s="54"/>
      <c r="K143" s="54"/>
      <c r="L143" s="56"/>
      <c r="M143" s="57"/>
      <c r="N143" s="56"/>
      <c r="O143" s="56"/>
      <c r="P143" s="56"/>
      <c r="Q143" s="58"/>
      <c r="R143" s="14"/>
      <c r="S143" s="14"/>
      <c r="T143" s="14"/>
    </row>
    <row r="144" spans="1:20" s="13" customFormat="1" hidden="1">
      <c r="A144" s="48">
        <f t="shared" si="31"/>
        <v>6</v>
      </c>
      <c r="B144" s="49" t="s">
        <v>106</v>
      </c>
      <c r="C144" s="50">
        <v>3309</v>
      </c>
      <c r="D144" s="51" t="s">
        <v>31</v>
      </c>
      <c r="E144" s="52" t="s">
        <v>32</v>
      </c>
      <c r="F144" s="52">
        <v>2</v>
      </c>
      <c r="G144" s="53"/>
      <c r="H144" s="54"/>
      <c r="I144" s="55"/>
      <c r="J144" s="54"/>
      <c r="K144" s="54"/>
      <c r="L144" s="56"/>
      <c r="M144" s="57"/>
      <c r="N144" s="56"/>
      <c r="O144" s="56"/>
      <c r="P144" s="56"/>
      <c r="Q144" s="58"/>
      <c r="R144" s="14"/>
      <c r="S144" s="14"/>
      <c r="T144" s="14"/>
    </row>
    <row r="145" spans="1:20" s="13" customFormat="1" hidden="1">
      <c r="A145" s="48">
        <f t="shared" si="31"/>
        <v>7</v>
      </c>
      <c r="B145" s="59" t="s">
        <v>39</v>
      </c>
      <c r="C145" s="50" t="s">
        <v>131</v>
      </c>
      <c r="D145" s="51" t="s">
        <v>31</v>
      </c>
      <c r="E145" s="52" t="s">
        <v>32</v>
      </c>
      <c r="F145" s="52">
        <v>2</v>
      </c>
      <c r="G145" s="53"/>
      <c r="H145" s="54"/>
      <c r="I145" s="55"/>
      <c r="J145" s="54"/>
      <c r="K145" s="54"/>
      <c r="L145" s="56"/>
      <c r="M145" s="57"/>
      <c r="N145" s="56"/>
      <c r="O145" s="56"/>
      <c r="P145" s="56"/>
      <c r="Q145" s="58"/>
      <c r="R145" s="14"/>
      <c r="S145" s="14"/>
    </row>
    <row r="146" spans="1:20" s="13" customFormat="1" hidden="1">
      <c r="A146" s="48">
        <f t="shared" si="31"/>
        <v>8</v>
      </c>
      <c r="B146" s="59" t="s">
        <v>40</v>
      </c>
      <c r="C146" s="50">
        <v>3379</v>
      </c>
      <c r="D146" s="51" t="s">
        <v>31</v>
      </c>
      <c r="E146" s="52" t="s">
        <v>32</v>
      </c>
      <c r="F146" s="52">
        <v>6</v>
      </c>
      <c r="G146" s="53"/>
      <c r="H146" s="54"/>
      <c r="I146" s="55"/>
      <c r="J146" s="54"/>
      <c r="K146" s="54"/>
      <c r="L146" s="56"/>
      <c r="M146" s="57"/>
      <c r="N146" s="56"/>
      <c r="O146" s="56"/>
      <c r="P146" s="56"/>
      <c r="Q146" s="58"/>
      <c r="R146" s="14"/>
      <c r="S146" s="14"/>
    </row>
    <row r="147" spans="1:20" s="13" customFormat="1" ht="25.5" hidden="1">
      <c r="A147" s="48">
        <f t="shared" si="31"/>
        <v>9</v>
      </c>
      <c r="B147" s="49" t="s">
        <v>46</v>
      </c>
      <c r="C147" s="62">
        <v>4439</v>
      </c>
      <c r="D147" s="63" t="s">
        <v>31</v>
      </c>
      <c r="E147" s="52" t="s">
        <v>32</v>
      </c>
      <c r="F147" s="52">
        <v>2</v>
      </c>
      <c r="G147" s="53"/>
      <c r="H147" s="54"/>
      <c r="I147" s="55"/>
      <c r="J147" s="54"/>
      <c r="K147" s="54"/>
      <c r="L147" s="56"/>
      <c r="M147" s="57"/>
      <c r="N147" s="56"/>
      <c r="O147" s="56"/>
      <c r="P147" s="56"/>
      <c r="Q147" s="58"/>
      <c r="R147" s="14"/>
      <c r="S147" s="14"/>
    </row>
    <row r="148" spans="1:20" s="13" customFormat="1" hidden="1">
      <c r="A148" s="48">
        <f t="shared" si="31"/>
        <v>10</v>
      </c>
      <c r="B148" s="49" t="s">
        <v>47</v>
      </c>
      <c r="C148" s="62">
        <v>2348</v>
      </c>
      <c r="D148" s="63" t="s">
        <v>31</v>
      </c>
      <c r="E148" s="52" t="s">
        <v>32</v>
      </c>
      <c r="F148" s="52">
        <f>F147</f>
        <v>2</v>
      </c>
      <c r="G148" s="53"/>
      <c r="H148" s="54"/>
      <c r="I148" s="55"/>
      <c r="J148" s="54"/>
      <c r="K148" s="54"/>
      <c r="L148" s="56"/>
      <c r="M148" s="57"/>
      <c r="N148" s="56"/>
      <c r="O148" s="56"/>
      <c r="P148" s="56"/>
      <c r="Q148" s="58"/>
      <c r="R148" s="14"/>
      <c r="S148" s="14"/>
    </row>
    <row r="149" spans="1:20" s="13" customFormat="1" hidden="1">
      <c r="A149" s="48">
        <f t="shared" si="31"/>
        <v>11</v>
      </c>
      <c r="B149" s="59" t="s">
        <v>48</v>
      </c>
      <c r="C149" s="50" t="s">
        <v>21</v>
      </c>
      <c r="D149" s="63" t="s">
        <v>49</v>
      </c>
      <c r="E149" s="52" t="s">
        <v>16</v>
      </c>
      <c r="F149" s="52">
        <v>1</v>
      </c>
      <c r="G149" s="53"/>
      <c r="H149" s="54"/>
      <c r="I149" s="55"/>
      <c r="J149" s="54"/>
      <c r="K149" s="54"/>
      <c r="L149" s="56"/>
      <c r="M149" s="57"/>
      <c r="N149" s="56"/>
      <c r="O149" s="56"/>
      <c r="P149" s="56"/>
      <c r="Q149" s="58"/>
      <c r="R149" s="14"/>
      <c r="S149" s="14"/>
      <c r="T149" s="14"/>
    </row>
    <row r="150" spans="1:20" s="13" customFormat="1" ht="25.5" hidden="1">
      <c r="A150" s="48">
        <f t="shared" si="31"/>
        <v>12</v>
      </c>
      <c r="B150" s="70" t="s">
        <v>58</v>
      </c>
      <c r="C150" s="50">
        <v>3364</v>
      </c>
      <c r="D150" s="51" t="s">
        <v>31</v>
      </c>
      <c r="E150" s="52" t="s">
        <v>16</v>
      </c>
      <c r="F150" s="52">
        <v>1</v>
      </c>
      <c r="G150" s="53"/>
      <c r="H150" s="54"/>
      <c r="I150" s="55"/>
      <c r="J150" s="54"/>
      <c r="K150" s="54"/>
      <c r="L150" s="56"/>
      <c r="M150" s="57"/>
      <c r="N150" s="56"/>
      <c r="O150" s="56"/>
      <c r="P150" s="56"/>
      <c r="Q150" s="58"/>
      <c r="R150" s="14"/>
      <c r="S150" s="14"/>
      <c r="T150" s="14"/>
    </row>
    <row r="151" spans="1:20" s="13" customFormat="1" hidden="1">
      <c r="A151" s="48">
        <f t="shared" si="31"/>
        <v>13</v>
      </c>
      <c r="B151" s="59" t="s">
        <v>59</v>
      </c>
      <c r="C151" s="50">
        <v>3362</v>
      </c>
      <c r="D151" s="51" t="s">
        <v>31</v>
      </c>
      <c r="E151" s="52" t="s">
        <v>16</v>
      </c>
      <c r="F151" s="52">
        <f>F150</f>
        <v>1</v>
      </c>
      <c r="G151" s="53"/>
      <c r="H151" s="54"/>
      <c r="I151" s="55"/>
      <c r="J151" s="54"/>
      <c r="K151" s="54"/>
      <c r="L151" s="56"/>
      <c r="M151" s="57"/>
      <c r="N151" s="56"/>
      <c r="O151" s="56"/>
      <c r="P151" s="56"/>
      <c r="Q151" s="58"/>
      <c r="R151" s="14"/>
      <c r="S151" s="14"/>
      <c r="T151" s="14"/>
    </row>
    <row r="152" spans="1:20" s="13" customFormat="1" hidden="1">
      <c r="A152" s="48">
        <f t="shared" si="31"/>
        <v>14</v>
      </c>
      <c r="B152" s="59" t="s">
        <v>20</v>
      </c>
      <c r="C152" s="50" t="s">
        <v>19</v>
      </c>
      <c r="D152" s="51" t="s">
        <v>60</v>
      </c>
      <c r="E152" s="52" t="s">
        <v>16</v>
      </c>
      <c r="F152" s="52">
        <v>1</v>
      </c>
      <c r="G152" s="53"/>
      <c r="H152" s="54"/>
      <c r="I152" s="55"/>
      <c r="J152" s="54"/>
      <c r="K152" s="54"/>
      <c r="L152" s="56"/>
      <c r="M152" s="57"/>
      <c r="N152" s="56"/>
      <c r="O152" s="56"/>
      <c r="P152" s="56"/>
      <c r="Q152" s="58"/>
      <c r="R152" s="14"/>
      <c r="S152" s="14"/>
      <c r="T152" s="14"/>
    </row>
    <row r="153" spans="1:20" s="13" customFormat="1" hidden="1">
      <c r="A153" s="48">
        <f t="shared" si="31"/>
        <v>15</v>
      </c>
      <c r="B153" s="71" t="s">
        <v>61</v>
      </c>
      <c r="C153" s="50" t="s">
        <v>134</v>
      </c>
      <c r="D153" s="51" t="s">
        <v>62</v>
      </c>
      <c r="E153" s="52" t="s">
        <v>32</v>
      </c>
      <c r="F153" s="52">
        <f>F152*2</f>
        <v>2</v>
      </c>
      <c r="G153" s="53"/>
      <c r="H153" s="54"/>
      <c r="I153" s="55"/>
      <c r="J153" s="54"/>
      <c r="K153" s="54"/>
      <c r="L153" s="56"/>
      <c r="M153" s="57"/>
      <c r="N153" s="56"/>
      <c r="O153" s="56"/>
      <c r="P153" s="56"/>
      <c r="Q153" s="58"/>
      <c r="R153" s="14"/>
      <c r="S153" s="14"/>
      <c r="T153" s="14"/>
    </row>
    <row r="154" spans="1:20" s="13" customFormat="1" ht="25.5" hidden="1">
      <c r="A154" s="48">
        <f t="shared" si="31"/>
        <v>16</v>
      </c>
      <c r="B154" s="59" t="s">
        <v>66</v>
      </c>
      <c r="C154" s="62" t="s">
        <v>67</v>
      </c>
      <c r="D154" s="52"/>
      <c r="E154" s="52" t="s">
        <v>5</v>
      </c>
      <c r="F154" s="67">
        <f>97*3</f>
        <v>291</v>
      </c>
      <c r="G154" s="53"/>
      <c r="H154" s="54"/>
      <c r="I154" s="55"/>
      <c r="J154" s="54"/>
      <c r="K154" s="54"/>
      <c r="L154" s="56"/>
      <c r="M154" s="57"/>
      <c r="N154" s="56"/>
      <c r="O154" s="56"/>
      <c r="P154" s="56"/>
      <c r="Q154" s="58"/>
      <c r="R154" s="14"/>
      <c r="S154" s="14"/>
      <c r="T154" s="14"/>
    </row>
    <row r="155" spans="1:20" s="13" customFormat="1" ht="15.75" hidden="1" customHeight="1">
      <c r="A155" s="48">
        <f t="shared" si="31"/>
        <v>17</v>
      </c>
      <c r="B155" s="59" t="s">
        <v>68</v>
      </c>
      <c r="C155" s="62" t="s">
        <v>69</v>
      </c>
      <c r="D155" s="52"/>
      <c r="E155" s="52" t="s">
        <v>5</v>
      </c>
      <c r="F155" s="67">
        <f>F152*30</f>
        <v>30</v>
      </c>
      <c r="G155" s="53"/>
      <c r="H155" s="54"/>
      <c r="I155" s="55"/>
      <c r="J155" s="54"/>
      <c r="K155" s="54"/>
      <c r="L155" s="56"/>
      <c r="M155" s="57"/>
      <c r="N155" s="56"/>
      <c r="O155" s="56"/>
      <c r="P155" s="56"/>
      <c r="Q155" s="58"/>
      <c r="R155" s="14"/>
      <c r="S155" s="14"/>
      <c r="T155" s="14"/>
    </row>
    <row r="156" spans="1:20" s="13" customFormat="1" hidden="1">
      <c r="A156" s="48">
        <f t="shared" si="31"/>
        <v>18</v>
      </c>
      <c r="B156" s="49" t="s">
        <v>70</v>
      </c>
      <c r="C156" s="62" t="s">
        <v>71</v>
      </c>
      <c r="D156" s="50" t="s">
        <v>72</v>
      </c>
      <c r="E156" s="52" t="s">
        <v>16</v>
      </c>
      <c r="F156" s="62">
        <v>2</v>
      </c>
      <c r="G156" s="53"/>
      <c r="H156" s="54"/>
      <c r="I156" s="55"/>
      <c r="J156" s="54"/>
      <c r="K156" s="54"/>
      <c r="L156" s="56"/>
      <c r="M156" s="57"/>
      <c r="N156" s="56"/>
      <c r="O156" s="56"/>
      <c r="P156" s="56"/>
      <c r="Q156" s="58"/>
      <c r="R156" s="14"/>
      <c r="S156" s="14"/>
      <c r="T156" s="14"/>
    </row>
    <row r="157" spans="1:20" s="13" customFormat="1" hidden="1">
      <c r="A157" s="48">
        <f t="shared" si="31"/>
        <v>19</v>
      </c>
      <c r="B157" s="72" t="s">
        <v>73</v>
      </c>
      <c r="C157" s="62"/>
      <c r="D157" s="52"/>
      <c r="E157" s="52"/>
      <c r="F157" s="62"/>
      <c r="G157" s="53"/>
      <c r="H157" s="54"/>
      <c r="I157" s="55"/>
      <c r="J157" s="54"/>
      <c r="K157" s="54"/>
      <c r="L157" s="56"/>
      <c r="M157" s="57"/>
      <c r="N157" s="56"/>
      <c r="O157" s="56"/>
      <c r="P157" s="56"/>
      <c r="Q157" s="58"/>
      <c r="R157" s="14"/>
      <c r="S157" s="14"/>
      <c r="T157" s="14"/>
    </row>
    <row r="158" spans="1:20" s="13" customFormat="1" hidden="1">
      <c r="A158" s="48">
        <f t="shared" si="31"/>
        <v>20</v>
      </c>
      <c r="B158" s="73" t="s">
        <v>22</v>
      </c>
      <c r="C158" s="74" t="s">
        <v>74</v>
      </c>
      <c r="D158" s="52"/>
      <c r="E158" s="62" t="s">
        <v>16</v>
      </c>
      <c r="F158" s="62">
        <v>27</v>
      </c>
      <c r="G158" s="53"/>
      <c r="H158" s="54"/>
      <c r="I158" s="55"/>
      <c r="J158" s="54"/>
      <c r="K158" s="54"/>
      <c r="L158" s="56"/>
      <c r="M158" s="57"/>
      <c r="N158" s="56"/>
      <c r="O158" s="56"/>
      <c r="P158" s="56"/>
      <c r="Q158" s="58"/>
      <c r="R158" s="14"/>
      <c r="S158" s="14"/>
      <c r="T158" s="14"/>
    </row>
    <row r="159" spans="1:20" s="13" customFormat="1" hidden="1">
      <c r="A159" s="48">
        <f t="shared" si="31"/>
        <v>21</v>
      </c>
      <c r="B159" s="75" t="s">
        <v>75</v>
      </c>
      <c r="C159" s="76" t="s">
        <v>76</v>
      </c>
      <c r="D159" s="62" t="s">
        <v>77</v>
      </c>
      <c r="E159" s="62" t="s">
        <v>5</v>
      </c>
      <c r="F159" s="67">
        <f>F154+F155</f>
        <v>321</v>
      </c>
      <c r="G159" s="53"/>
      <c r="H159" s="54"/>
      <c r="I159" s="55"/>
      <c r="J159" s="54"/>
      <c r="K159" s="54"/>
      <c r="L159" s="56"/>
      <c r="M159" s="57"/>
      <c r="N159" s="56"/>
      <c r="O159" s="56"/>
      <c r="P159" s="56"/>
      <c r="Q159" s="58"/>
      <c r="R159" s="14"/>
      <c r="S159" s="14"/>
      <c r="T159" s="14"/>
    </row>
    <row r="160" spans="1:20" s="13" customFormat="1" hidden="1">
      <c r="A160" s="48">
        <f t="shared" si="31"/>
        <v>22</v>
      </c>
      <c r="B160" s="75" t="s">
        <v>78</v>
      </c>
      <c r="C160" s="76" t="s">
        <v>79</v>
      </c>
      <c r="D160" s="62" t="s">
        <v>80</v>
      </c>
      <c r="E160" s="62" t="s">
        <v>5</v>
      </c>
      <c r="F160" s="67">
        <f>2*6</f>
        <v>12</v>
      </c>
      <c r="G160" s="53"/>
      <c r="H160" s="54"/>
      <c r="I160" s="55"/>
      <c r="J160" s="54"/>
      <c r="K160" s="54"/>
      <c r="L160" s="56"/>
      <c r="M160" s="57"/>
      <c r="N160" s="56"/>
      <c r="O160" s="56"/>
      <c r="P160" s="56"/>
      <c r="Q160" s="58"/>
      <c r="R160" s="14"/>
      <c r="S160" s="14"/>
      <c r="T160" s="14"/>
    </row>
    <row r="161" spans="1:20" s="13" customFormat="1" hidden="1">
      <c r="A161" s="48">
        <f t="shared" si="31"/>
        <v>23</v>
      </c>
      <c r="B161" s="49" t="s">
        <v>23</v>
      </c>
      <c r="C161" s="62" t="s">
        <v>24</v>
      </c>
      <c r="D161" s="52"/>
      <c r="E161" s="52" t="s">
        <v>16</v>
      </c>
      <c r="F161" s="62">
        <f>(F159+F160)*3</f>
        <v>999</v>
      </c>
      <c r="G161" s="53"/>
      <c r="H161" s="54"/>
      <c r="I161" s="55"/>
      <c r="J161" s="54"/>
      <c r="K161" s="54"/>
      <c r="L161" s="56"/>
      <c r="M161" s="57"/>
      <c r="N161" s="56"/>
      <c r="O161" s="56"/>
      <c r="P161" s="56"/>
      <c r="Q161" s="58"/>
      <c r="R161" s="14"/>
      <c r="S161" s="14"/>
    </row>
    <row r="162" spans="1:20" s="13" customFormat="1" hidden="1">
      <c r="A162" s="48">
        <f t="shared" si="31"/>
        <v>24</v>
      </c>
      <c r="B162" s="49" t="s">
        <v>81</v>
      </c>
      <c r="C162" s="62" t="s">
        <v>25</v>
      </c>
      <c r="D162" s="52"/>
      <c r="E162" s="52" t="s">
        <v>16</v>
      </c>
      <c r="F162" s="62">
        <f>F161</f>
        <v>999</v>
      </c>
      <c r="G162" s="53"/>
      <c r="H162" s="54"/>
      <c r="I162" s="55"/>
      <c r="J162" s="54"/>
      <c r="K162" s="54"/>
      <c r="L162" s="56"/>
      <c r="M162" s="57"/>
      <c r="N162" s="56"/>
      <c r="O162" s="56"/>
      <c r="P162" s="56"/>
      <c r="Q162" s="58"/>
      <c r="R162" s="14"/>
      <c r="S162" s="14"/>
    </row>
    <row r="163" spans="1:20" s="13" customFormat="1" ht="25.5" hidden="1">
      <c r="A163" s="48">
        <f t="shared" si="31"/>
        <v>25</v>
      </c>
      <c r="B163" s="75" t="s">
        <v>15</v>
      </c>
      <c r="C163" s="76" t="s">
        <v>74</v>
      </c>
      <c r="D163" s="52"/>
      <c r="E163" s="52" t="s">
        <v>14</v>
      </c>
      <c r="F163" s="62">
        <v>1</v>
      </c>
      <c r="G163" s="53"/>
      <c r="H163" s="54"/>
      <c r="I163" s="55"/>
      <c r="J163" s="54"/>
      <c r="K163" s="54"/>
      <c r="L163" s="56"/>
      <c r="M163" s="57"/>
      <c r="N163" s="56"/>
      <c r="O163" s="56"/>
      <c r="P163" s="56"/>
      <c r="Q163" s="58"/>
      <c r="R163" s="14"/>
      <c r="S163" s="14"/>
    </row>
    <row r="164" spans="1:20" s="13" customFormat="1" ht="26.25" hidden="1" thickBot="1">
      <c r="A164" s="77">
        <f t="shared" si="31"/>
        <v>26</v>
      </c>
      <c r="B164" s="78" t="s">
        <v>18</v>
      </c>
      <c r="C164" s="79" t="s">
        <v>82</v>
      </c>
      <c r="D164" s="80" t="s">
        <v>83</v>
      </c>
      <c r="E164" s="80" t="s">
        <v>14</v>
      </c>
      <c r="F164" s="81">
        <v>1</v>
      </c>
      <c r="G164" s="82"/>
      <c r="H164" s="83"/>
      <c r="I164" s="84"/>
      <c r="J164" s="83"/>
      <c r="K164" s="83"/>
      <c r="L164" s="85"/>
      <c r="M164" s="86"/>
      <c r="N164" s="85"/>
      <c r="O164" s="85"/>
      <c r="P164" s="85"/>
      <c r="Q164" s="87"/>
      <c r="R164" s="14"/>
      <c r="S164" s="14"/>
    </row>
    <row r="165" spans="1:20" s="13" customFormat="1" ht="13.5" hidden="1" thickBot="1">
      <c r="A165" s="147"/>
      <c r="B165" s="180" t="s">
        <v>173</v>
      </c>
      <c r="C165" s="181"/>
      <c r="D165" s="181"/>
      <c r="E165" s="182"/>
      <c r="F165" s="148"/>
      <c r="G165" s="151"/>
      <c r="H165" s="152"/>
      <c r="I165" s="152"/>
      <c r="J165" s="152"/>
      <c r="K165" s="152"/>
      <c r="L165" s="152"/>
      <c r="M165" s="151"/>
      <c r="N165" s="152"/>
      <c r="O165" s="152"/>
      <c r="P165" s="152"/>
      <c r="Q165" s="152"/>
      <c r="R165" s="14"/>
      <c r="S165" s="14"/>
    </row>
    <row r="166" spans="1:20" s="13" customFormat="1" hidden="1">
      <c r="A166" s="38"/>
      <c r="B166" s="88" t="s">
        <v>110</v>
      </c>
      <c r="C166" s="89"/>
      <c r="D166" s="89"/>
      <c r="E166" s="90"/>
      <c r="F166" s="91"/>
      <c r="G166" s="42"/>
      <c r="H166" s="43"/>
      <c r="I166" s="44"/>
      <c r="J166" s="43"/>
      <c r="K166" s="43"/>
      <c r="L166" s="45"/>
      <c r="M166" s="46"/>
      <c r="N166" s="45"/>
      <c r="O166" s="45"/>
      <c r="P166" s="45"/>
      <c r="Q166" s="47"/>
      <c r="R166" s="14"/>
      <c r="S166" s="14"/>
    </row>
    <row r="167" spans="1:20" s="13" customFormat="1" hidden="1">
      <c r="A167" s="48">
        <v>1</v>
      </c>
      <c r="B167" s="71" t="s">
        <v>85</v>
      </c>
      <c r="C167" s="50" t="s">
        <v>136</v>
      </c>
      <c r="D167" s="51" t="s">
        <v>31</v>
      </c>
      <c r="E167" s="52" t="s">
        <v>32</v>
      </c>
      <c r="F167" s="52">
        <v>1</v>
      </c>
      <c r="G167" s="53"/>
      <c r="H167" s="54"/>
      <c r="I167" s="55"/>
      <c r="J167" s="54"/>
      <c r="K167" s="54"/>
      <c r="L167" s="56"/>
      <c r="M167" s="57"/>
      <c r="N167" s="56"/>
      <c r="O167" s="56"/>
      <c r="P167" s="56"/>
      <c r="Q167" s="58"/>
      <c r="R167" s="14"/>
      <c r="S167" s="14"/>
    </row>
    <row r="168" spans="1:20" s="13" customFormat="1" hidden="1">
      <c r="A168" s="48">
        <f>A167+1</f>
        <v>2</v>
      </c>
      <c r="B168" s="71" t="s">
        <v>86</v>
      </c>
      <c r="C168" s="50">
        <v>5014</v>
      </c>
      <c r="D168" s="51" t="s">
        <v>31</v>
      </c>
      <c r="E168" s="52" t="s">
        <v>32</v>
      </c>
      <c r="F168" s="52">
        <v>1</v>
      </c>
      <c r="G168" s="53"/>
      <c r="H168" s="54"/>
      <c r="I168" s="55"/>
      <c r="J168" s="54"/>
      <c r="K168" s="54"/>
      <c r="L168" s="56"/>
      <c r="M168" s="57"/>
      <c r="N168" s="56"/>
      <c r="O168" s="56"/>
      <c r="P168" s="56"/>
      <c r="Q168" s="58"/>
      <c r="R168" s="14"/>
      <c r="S168" s="14"/>
      <c r="T168" s="14"/>
    </row>
    <row r="169" spans="1:20" s="13" customFormat="1" hidden="1">
      <c r="A169" s="48">
        <f t="shared" ref="A169:A204" si="32">A168+1</f>
        <v>3</v>
      </c>
      <c r="B169" s="71" t="s">
        <v>87</v>
      </c>
      <c r="C169" s="50" t="s">
        <v>137</v>
      </c>
      <c r="D169" s="51" t="s">
        <v>62</v>
      </c>
      <c r="E169" s="52" t="s">
        <v>32</v>
      </c>
      <c r="F169" s="52">
        <v>2</v>
      </c>
      <c r="G169" s="53"/>
      <c r="H169" s="54"/>
      <c r="I169" s="55"/>
      <c r="J169" s="54"/>
      <c r="K169" s="54"/>
      <c r="L169" s="56"/>
      <c r="M169" s="57"/>
      <c r="N169" s="56"/>
      <c r="O169" s="56"/>
      <c r="P169" s="56"/>
      <c r="Q169" s="58"/>
      <c r="R169" s="14"/>
      <c r="S169" s="14"/>
      <c r="T169" s="14"/>
    </row>
    <row r="170" spans="1:20" s="13" customFormat="1" hidden="1">
      <c r="A170" s="48">
        <f t="shared" si="32"/>
        <v>4</v>
      </c>
      <c r="B170" s="71" t="s">
        <v>88</v>
      </c>
      <c r="C170" s="50">
        <v>5090</v>
      </c>
      <c r="D170" s="51" t="s">
        <v>31</v>
      </c>
      <c r="E170" s="52" t="s">
        <v>32</v>
      </c>
      <c r="F170" s="52">
        <v>2</v>
      </c>
      <c r="G170" s="53"/>
      <c r="H170" s="54"/>
      <c r="I170" s="55"/>
      <c r="J170" s="54"/>
      <c r="K170" s="54"/>
      <c r="L170" s="56"/>
      <c r="M170" s="57"/>
      <c r="N170" s="56"/>
      <c r="O170" s="56"/>
      <c r="P170" s="56"/>
      <c r="Q170" s="58"/>
      <c r="R170" s="14"/>
      <c r="S170" s="14"/>
      <c r="T170" s="14"/>
    </row>
    <row r="171" spans="1:20" s="13" customFormat="1" hidden="1">
      <c r="A171" s="48">
        <f t="shared" si="32"/>
        <v>5</v>
      </c>
      <c r="B171" s="49" t="s">
        <v>30</v>
      </c>
      <c r="C171" s="50" t="s">
        <v>128</v>
      </c>
      <c r="D171" s="51" t="s">
        <v>31</v>
      </c>
      <c r="E171" s="52" t="s">
        <v>32</v>
      </c>
      <c r="F171" s="52">
        <v>20</v>
      </c>
      <c r="G171" s="53"/>
      <c r="H171" s="54"/>
      <c r="I171" s="55"/>
      <c r="J171" s="54"/>
      <c r="K171" s="54"/>
      <c r="L171" s="56"/>
      <c r="M171" s="57"/>
      <c r="N171" s="56"/>
      <c r="O171" s="56"/>
      <c r="P171" s="56"/>
      <c r="Q171" s="58"/>
      <c r="R171" s="14"/>
      <c r="S171" s="14"/>
    </row>
    <row r="172" spans="1:20" s="13" customFormat="1" hidden="1">
      <c r="A172" s="48">
        <f t="shared" si="32"/>
        <v>6</v>
      </c>
      <c r="B172" s="49" t="s">
        <v>109</v>
      </c>
      <c r="C172" s="50">
        <v>4400</v>
      </c>
      <c r="D172" s="51" t="s">
        <v>31</v>
      </c>
      <c r="E172" s="52" t="s">
        <v>32</v>
      </c>
      <c r="F172" s="52">
        <v>2</v>
      </c>
      <c r="G172" s="53"/>
      <c r="H172" s="54"/>
      <c r="I172" s="55"/>
      <c r="J172" s="54"/>
      <c r="K172" s="54"/>
      <c r="L172" s="56"/>
      <c r="M172" s="57"/>
      <c r="N172" s="56"/>
      <c r="O172" s="56"/>
      <c r="P172" s="56"/>
      <c r="Q172" s="58"/>
      <c r="R172" s="14"/>
      <c r="S172" s="14"/>
    </row>
    <row r="173" spans="1:20" s="13" customFormat="1" hidden="1">
      <c r="A173" s="48">
        <f t="shared" si="32"/>
        <v>7</v>
      </c>
      <c r="B173" s="59" t="s">
        <v>89</v>
      </c>
      <c r="C173" s="50" t="s">
        <v>130</v>
      </c>
      <c r="D173" s="51" t="s">
        <v>31</v>
      </c>
      <c r="E173" s="52" t="s">
        <v>32</v>
      </c>
      <c r="F173" s="52">
        <v>14</v>
      </c>
      <c r="G173" s="53"/>
      <c r="H173" s="54"/>
      <c r="I173" s="55"/>
      <c r="J173" s="54"/>
      <c r="K173" s="54"/>
      <c r="L173" s="56"/>
      <c r="M173" s="57"/>
      <c r="N173" s="56"/>
      <c r="O173" s="56"/>
      <c r="P173" s="56"/>
      <c r="Q173" s="58"/>
      <c r="R173" s="14"/>
      <c r="S173" s="14"/>
    </row>
    <row r="174" spans="1:20" s="13" customFormat="1" hidden="1">
      <c r="A174" s="48">
        <f t="shared" si="32"/>
        <v>8</v>
      </c>
      <c r="B174" s="49" t="s">
        <v>34</v>
      </c>
      <c r="C174" s="50">
        <v>3308</v>
      </c>
      <c r="D174" s="51" t="s">
        <v>31</v>
      </c>
      <c r="E174" s="52" t="s">
        <v>32</v>
      </c>
      <c r="F174" s="52">
        <v>8</v>
      </c>
      <c r="G174" s="53"/>
      <c r="H174" s="54"/>
      <c r="I174" s="55"/>
      <c r="J174" s="54"/>
      <c r="K174" s="54"/>
      <c r="L174" s="56"/>
      <c r="M174" s="57"/>
      <c r="N174" s="56"/>
      <c r="O174" s="56"/>
      <c r="P174" s="56"/>
      <c r="Q174" s="58"/>
      <c r="R174" s="14"/>
      <c r="S174" s="14"/>
    </row>
    <row r="175" spans="1:20" s="13" customFormat="1" hidden="1">
      <c r="A175" s="48">
        <f t="shared" si="32"/>
        <v>9</v>
      </c>
      <c r="B175" s="59" t="s">
        <v>39</v>
      </c>
      <c r="C175" s="50" t="s">
        <v>131</v>
      </c>
      <c r="D175" s="51" t="s">
        <v>31</v>
      </c>
      <c r="E175" s="52" t="s">
        <v>32</v>
      </c>
      <c r="F175" s="95">
        <v>3</v>
      </c>
      <c r="G175" s="53"/>
      <c r="H175" s="54"/>
      <c r="I175" s="55"/>
      <c r="J175" s="54"/>
      <c r="K175" s="54"/>
      <c r="L175" s="56"/>
      <c r="M175" s="57"/>
      <c r="N175" s="56"/>
      <c r="O175" s="56"/>
      <c r="P175" s="56"/>
      <c r="Q175" s="58"/>
      <c r="R175" s="14"/>
      <c r="S175" s="14"/>
      <c r="T175" s="14"/>
    </row>
    <row r="176" spans="1:20" s="13" customFormat="1" hidden="1">
      <c r="A176" s="48">
        <f t="shared" si="32"/>
        <v>10</v>
      </c>
      <c r="B176" s="59" t="s">
        <v>40</v>
      </c>
      <c r="C176" s="50">
        <v>3379</v>
      </c>
      <c r="D176" s="51" t="s">
        <v>31</v>
      </c>
      <c r="E176" s="52" t="s">
        <v>32</v>
      </c>
      <c r="F176" s="52">
        <v>10</v>
      </c>
      <c r="G176" s="53"/>
      <c r="H176" s="54"/>
      <c r="I176" s="55"/>
      <c r="J176" s="54"/>
      <c r="K176" s="54"/>
      <c r="L176" s="56"/>
      <c r="M176" s="57"/>
      <c r="N176" s="56"/>
      <c r="O176" s="56"/>
      <c r="P176" s="56"/>
      <c r="Q176" s="58"/>
      <c r="R176" s="14"/>
      <c r="S176" s="14"/>
      <c r="T176" s="14"/>
    </row>
    <row r="177" spans="1:20" s="13" customFormat="1" ht="25.5" hidden="1">
      <c r="A177" s="48">
        <f t="shared" si="32"/>
        <v>11</v>
      </c>
      <c r="B177" s="49" t="s">
        <v>46</v>
      </c>
      <c r="C177" s="62">
        <v>4439</v>
      </c>
      <c r="D177" s="63" t="s">
        <v>31</v>
      </c>
      <c r="E177" s="52" t="s">
        <v>32</v>
      </c>
      <c r="F177" s="52">
        <v>5</v>
      </c>
      <c r="G177" s="53"/>
      <c r="H177" s="54"/>
      <c r="I177" s="55"/>
      <c r="J177" s="54"/>
      <c r="K177" s="54"/>
      <c r="L177" s="56"/>
      <c r="M177" s="57"/>
      <c r="N177" s="56"/>
      <c r="O177" s="56"/>
      <c r="P177" s="56"/>
      <c r="Q177" s="58"/>
      <c r="R177" s="14"/>
      <c r="S177" s="14"/>
      <c r="T177" s="14"/>
    </row>
    <row r="178" spans="1:20" s="13" customFormat="1" hidden="1">
      <c r="A178" s="48">
        <f t="shared" si="32"/>
        <v>12</v>
      </c>
      <c r="B178" s="49" t="s">
        <v>47</v>
      </c>
      <c r="C178" s="62">
        <v>2348</v>
      </c>
      <c r="D178" s="63" t="s">
        <v>31</v>
      </c>
      <c r="E178" s="52" t="s">
        <v>32</v>
      </c>
      <c r="F178" s="52">
        <f>F177</f>
        <v>5</v>
      </c>
      <c r="G178" s="53"/>
      <c r="H178" s="54"/>
      <c r="I178" s="55"/>
      <c r="J178" s="54"/>
      <c r="K178" s="54"/>
      <c r="L178" s="56"/>
      <c r="M178" s="57"/>
      <c r="N178" s="56"/>
      <c r="O178" s="56"/>
      <c r="P178" s="56"/>
      <c r="Q178" s="58"/>
      <c r="R178" s="14"/>
      <c r="S178" s="14"/>
      <c r="T178" s="14"/>
    </row>
    <row r="179" spans="1:20" s="13" customFormat="1" ht="25.5" hidden="1">
      <c r="A179" s="48">
        <f t="shared" si="32"/>
        <v>13</v>
      </c>
      <c r="B179" s="70" t="s">
        <v>56</v>
      </c>
      <c r="C179" s="50">
        <v>4461</v>
      </c>
      <c r="D179" s="51" t="s">
        <v>31</v>
      </c>
      <c r="E179" s="52" t="s">
        <v>16</v>
      </c>
      <c r="F179" s="52">
        <v>1</v>
      </c>
      <c r="G179" s="53"/>
      <c r="H179" s="54"/>
      <c r="I179" s="55"/>
      <c r="J179" s="54"/>
      <c r="K179" s="54"/>
      <c r="L179" s="56"/>
      <c r="M179" s="57"/>
      <c r="N179" s="56"/>
      <c r="O179" s="56"/>
      <c r="P179" s="56"/>
      <c r="Q179" s="58"/>
      <c r="R179" s="14"/>
      <c r="S179" s="14"/>
      <c r="T179" s="14"/>
    </row>
    <row r="180" spans="1:20" s="13" customFormat="1" ht="25.5" hidden="1">
      <c r="A180" s="48">
        <f t="shared" si="32"/>
        <v>14</v>
      </c>
      <c r="B180" s="70" t="s">
        <v>58</v>
      </c>
      <c r="C180" s="50">
        <v>3364</v>
      </c>
      <c r="D180" s="51" t="s">
        <v>31</v>
      </c>
      <c r="E180" s="52" t="s">
        <v>16</v>
      </c>
      <c r="F180" s="52">
        <v>1</v>
      </c>
      <c r="G180" s="53"/>
      <c r="H180" s="54"/>
      <c r="I180" s="55"/>
      <c r="J180" s="54"/>
      <c r="K180" s="54"/>
      <c r="L180" s="56"/>
      <c r="M180" s="57"/>
      <c r="N180" s="56"/>
      <c r="O180" s="56"/>
      <c r="P180" s="56"/>
      <c r="Q180" s="58"/>
      <c r="R180" s="14"/>
      <c r="S180" s="14"/>
      <c r="T180" s="14"/>
    </row>
    <row r="181" spans="1:20" s="13" customFormat="1" ht="15.75" hidden="1" customHeight="1">
      <c r="A181" s="48">
        <f t="shared" si="32"/>
        <v>15</v>
      </c>
      <c r="B181" s="59" t="s">
        <v>59</v>
      </c>
      <c r="C181" s="50">
        <v>3362</v>
      </c>
      <c r="D181" s="51" t="s">
        <v>31</v>
      </c>
      <c r="E181" s="52" t="s">
        <v>16</v>
      </c>
      <c r="F181" s="62">
        <v>2</v>
      </c>
      <c r="G181" s="53"/>
      <c r="H181" s="54"/>
      <c r="I181" s="55"/>
      <c r="J181" s="54"/>
      <c r="K181" s="54"/>
      <c r="L181" s="56"/>
      <c r="M181" s="57"/>
      <c r="N181" s="56"/>
      <c r="O181" s="56"/>
      <c r="P181" s="56"/>
      <c r="Q181" s="58"/>
      <c r="R181" s="14"/>
      <c r="S181" s="14"/>
      <c r="T181" s="14"/>
    </row>
    <row r="182" spans="1:20" s="13" customFormat="1" hidden="1">
      <c r="A182" s="48">
        <f t="shared" si="32"/>
        <v>16</v>
      </c>
      <c r="B182" s="59" t="s">
        <v>20</v>
      </c>
      <c r="C182" s="50" t="s">
        <v>19</v>
      </c>
      <c r="D182" s="51" t="s">
        <v>60</v>
      </c>
      <c r="E182" s="52" t="s">
        <v>16</v>
      </c>
      <c r="F182" s="62">
        <v>2</v>
      </c>
      <c r="G182" s="53"/>
      <c r="H182" s="54"/>
      <c r="I182" s="55"/>
      <c r="J182" s="54"/>
      <c r="K182" s="54"/>
      <c r="L182" s="56"/>
      <c r="M182" s="57"/>
      <c r="N182" s="56"/>
      <c r="O182" s="56"/>
      <c r="P182" s="56"/>
      <c r="Q182" s="58"/>
      <c r="R182" s="14"/>
      <c r="S182" s="14"/>
      <c r="T182" s="14"/>
    </row>
    <row r="183" spans="1:20" s="13" customFormat="1" hidden="1">
      <c r="A183" s="48">
        <f t="shared" si="32"/>
        <v>17</v>
      </c>
      <c r="B183" s="71" t="s">
        <v>61</v>
      </c>
      <c r="C183" s="50" t="s">
        <v>134</v>
      </c>
      <c r="D183" s="51" t="s">
        <v>62</v>
      </c>
      <c r="E183" s="52" t="s">
        <v>32</v>
      </c>
      <c r="F183" s="52">
        <f>F182*2</f>
        <v>4</v>
      </c>
      <c r="G183" s="53"/>
      <c r="H183" s="54"/>
      <c r="I183" s="55"/>
      <c r="J183" s="54"/>
      <c r="K183" s="54"/>
      <c r="L183" s="56"/>
      <c r="M183" s="57"/>
      <c r="N183" s="56"/>
      <c r="O183" s="56"/>
      <c r="P183" s="56"/>
      <c r="Q183" s="58"/>
      <c r="R183" s="14"/>
      <c r="S183" s="14"/>
      <c r="T183" s="14"/>
    </row>
    <row r="184" spans="1:20" s="13" customFormat="1" hidden="1">
      <c r="A184" s="48">
        <f t="shared" si="32"/>
        <v>18</v>
      </c>
      <c r="B184" s="71" t="s">
        <v>63</v>
      </c>
      <c r="C184" s="50">
        <v>4585</v>
      </c>
      <c r="D184" s="51" t="s">
        <v>31</v>
      </c>
      <c r="E184" s="52" t="s">
        <v>16</v>
      </c>
      <c r="F184" s="62">
        <v>1</v>
      </c>
      <c r="G184" s="53"/>
      <c r="H184" s="54"/>
      <c r="I184" s="55"/>
      <c r="J184" s="54"/>
      <c r="K184" s="54"/>
      <c r="L184" s="56"/>
      <c r="M184" s="57"/>
      <c r="N184" s="56"/>
      <c r="O184" s="56"/>
      <c r="P184" s="56"/>
      <c r="Q184" s="58"/>
      <c r="R184" s="14"/>
      <c r="S184" s="14"/>
      <c r="T184" s="14"/>
    </row>
    <row r="185" spans="1:20" s="13" customFormat="1" hidden="1">
      <c r="A185" s="48">
        <f t="shared" si="32"/>
        <v>19</v>
      </c>
      <c r="B185" s="71" t="s">
        <v>64</v>
      </c>
      <c r="C185" s="50">
        <v>4466</v>
      </c>
      <c r="D185" s="51" t="s">
        <v>31</v>
      </c>
      <c r="E185" s="52" t="s">
        <v>16</v>
      </c>
      <c r="F185" s="62">
        <v>1</v>
      </c>
      <c r="G185" s="53"/>
      <c r="H185" s="54"/>
      <c r="I185" s="55"/>
      <c r="J185" s="54"/>
      <c r="K185" s="54"/>
      <c r="L185" s="56"/>
      <c r="M185" s="57"/>
      <c r="N185" s="56"/>
      <c r="O185" s="56"/>
      <c r="P185" s="56"/>
      <c r="Q185" s="58"/>
      <c r="R185" s="14"/>
      <c r="S185" s="14"/>
      <c r="T185" s="14"/>
    </row>
    <row r="186" spans="1:20" s="13" customFormat="1" hidden="1">
      <c r="A186" s="48">
        <f t="shared" si="32"/>
        <v>20</v>
      </c>
      <c r="B186" s="71" t="s">
        <v>65</v>
      </c>
      <c r="C186" s="50" t="s">
        <v>135</v>
      </c>
      <c r="D186" s="51" t="s">
        <v>62</v>
      </c>
      <c r="E186" s="52" t="s">
        <v>16</v>
      </c>
      <c r="F186" s="52">
        <f>F185*2</f>
        <v>2</v>
      </c>
      <c r="G186" s="53"/>
      <c r="H186" s="54"/>
      <c r="I186" s="55"/>
      <c r="J186" s="54"/>
      <c r="K186" s="54"/>
      <c r="L186" s="56"/>
      <c r="M186" s="57"/>
      <c r="N186" s="56"/>
      <c r="O186" s="56"/>
      <c r="P186" s="56"/>
      <c r="Q186" s="58"/>
      <c r="R186" s="14"/>
      <c r="S186" s="14"/>
      <c r="T186" s="14"/>
    </row>
    <row r="187" spans="1:20" s="13" customFormat="1" ht="25.5" hidden="1">
      <c r="A187" s="48">
        <f t="shared" si="32"/>
        <v>21</v>
      </c>
      <c r="B187" s="59" t="s">
        <v>66</v>
      </c>
      <c r="C187" s="62" t="s">
        <v>67</v>
      </c>
      <c r="D187" s="52"/>
      <c r="E187" s="52" t="s">
        <v>5</v>
      </c>
      <c r="F187" s="67">
        <f>350*3</f>
        <v>1050</v>
      </c>
      <c r="G187" s="53"/>
      <c r="H187" s="54"/>
      <c r="I187" s="55"/>
      <c r="J187" s="54"/>
      <c r="K187" s="54"/>
      <c r="L187" s="56"/>
      <c r="M187" s="57"/>
      <c r="N187" s="56"/>
      <c r="O187" s="56"/>
      <c r="P187" s="56"/>
      <c r="Q187" s="58"/>
      <c r="R187" s="14"/>
      <c r="S187" s="14"/>
    </row>
    <row r="188" spans="1:20" s="13" customFormat="1" ht="14.25" hidden="1">
      <c r="A188" s="48">
        <f t="shared" si="32"/>
        <v>22</v>
      </c>
      <c r="B188" s="59" t="s">
        <v>90</v>
      </c>
      <c r="C188" s="96" t="s">
        <v>91</v>
      </c>
      <c r="D188" s="52" t="s">
        <v>92</v>
      </c>
      <c r="E188" s="52" t="s">
        <v>5</v>
      </c>
      <c r="F188" s="67">
        <f>150*3</f>
        <v>450</v>
      </c>
      <c r="G188" s="53"/>
      <c r="H188" s="54"/>
      <c r="I188" s="55"/>
      <c r="J188" s="54"/>
      <c r="K188" s="54"/>
      <c r="L188" s="56"/>
      <c r="M188" s="57"/>
      <c r="N188" s="56"/>
      <c r="O188" s="56"/>
      <c r="P188" s="56"/>
      <c r="Q188" s="58"/>
      <c r="R188" s="14"/>
      <c r="S188" s="14"/>
    </row>
    <row r="189" spans="1:20" s="13" customFormat="1" hidden="1">
      <c r="A189" s="48">
        <f t="shared" si="32"/>
        <v>23</v>
      </c>
      <c r="B189" s="59" t="s">
        <v>93</v>
      </c>
      <c r="C189" s="76" t="s">
        <v>94</v>
      </c>
      <c r="D189" s="52"/>
      <c r="E189" s="52" t="s">
        <v>5</v>
      </c>
      <c r="F189" s="94">
        <v>100</v>
      </c>
      <c r="G189" s="53"/>
      <c r="H189" s="54"/>
      <c r="I189" s="55"/>
      <c r="J189" s="54"/>
      <c r="K189" s="54"/>
      <c r="L189" s="56"/>
      <c r="M189" s="57"/>
      <c r="N189" s="56"/>
      <c r="O189" s="56"/>
      <c r="P189" s="56"/>
      <c r="Q189" s="58"/>
      <c r="R189" s="14"/>
      <c r="S189" s="14"/>
    </row>
    <row r="190" spans="1:20" s="13" customFormat="1" hidden="1">
      <c r="A190" s="48">
        <f t="shared" si="32"/>
        <v>24</v>
      </c>
      <c r="B190" s="59" t="s">
        <v>68</v>
      </c>
      <c r="C190" s="62" t="s">
        <v>69</v>
      </c>
      <c r="D190" s="52"/>
      <c r="E190" s="52" t="s">
        <v>5</v>
      </c>
      <c r="F190" s="94">
        <f>(F182+F185)*30</f>
        <v>90</v>
      </c>
      <c r="G190" s="53"/>
      <c r="H190" s="54"/>
      <c r="I190" s="55"/>
      <c r="J190" s="54"/>
      <c r="K190" s="54"/>
      <c r="L190" s="56"/>
      <c r="M190" s="57"/>
      <c r="N190" s="56"/>
      <c r="O190" s="56"/>
      <c r="P190" s="56"/>
      <c r="Q190" s="58"/>
      <c r="R190" s="14"/>
      <c r="S190" s="14"/>
    </row>
    <row r="191" spans="1:20" s="13" customFormat="1" ht="25.5" hidden="1">
      <c r="A191" s="48">
        <f t="shared" si="32"/>
        <v>25</v>
      </c>
      <c r="B191" s="59" t="s">
        <v>95</v>
      </c>
      <c r="C191" s="76" t="s">
        <v>96</v>
      </c>
      <c r="D191" s="52"/>
      <c r="E191" s="52" t="s">
        <v>5</v>
      </c>
      <c r="F191" s="94">
        <f>12*3</f>
        <v>36</v>
      </c>
      <c r="G191" s="53"/>
      <c r="H191" s="54"/>
      <c r="I191" s="55"/>
      <c r="J191" s="54"/>
      <c r="K191" s="54"/>
      <c r="L191" s="56"/>
      <c r="M191" s="57"/>
      <c r="N191" s="56"/>
      <c r="O191" s="56"/>
      <c r="P191" s="56"/>
      <c r="Q191" s="58"/>
      <c r="R191" s="14"/>
      <c r="S191" s="14"/>
      <c r="T191" s="14"/>
    </row>
    <row r="192" spans="1:20" s="13" customFormat="1" hidden="1">
      <c r="A192" s="48">
        <f t="shared" si="32"/>
        <v>26</v>
      </c>
      <c r="B192" s="59" t="s">
        <v>113</v>
      </c>
      <c r="C192" s="76" t="s">
        <v>114</v>
      </c>
      <c r="D192" s="63" t="s">
        <v>115</v>
      </c>
      <c r="E192" s="52" t="s">
        <v>5</v>
      </c>
      <c r="F192" s="94">
        <f>144*3</f>
        <v>432</v>
      </c>
      <c r="G192" s="53"/>
      <c r="H192" s="54"/>
      <c r="I192" s="55"/>
      <c r="J192" s="54"/>
      <c r="K192" s="54"/>
      <c r="L192" s="56"/>
      <c r="M192" s="57"/>
      <c r="N192" s="56"/>
      <c r="O192" s="56"/>
      <c r="P192" s="56"/>
      <c r="Q192" s="58"/>
      <c r="R192" s="14"/>
      <c r="S192" s="14"/>
      <c r="T192" s="14"/>
    </row>
    <row r="193" spans="1:20" s="13" customFormat="1" ht="25.5" hidden="1">
      <c r="A193" s="48">
        <f t="shared" si="32"/>
        <v>27</v>
      </c>
      <c r="B193" s="49" t="s">
        <v>97</v>
      </c>
      <c r="C193" s="62" t="s">
        <v>98</v>
      </c>
      <c r="D193" s="50" t="s">
        <v>72</v>
      </c>
      <c r="E193" s="52" t="s">
        <v>16</v>
      </c>
      <c r="F193" s="62">
        <v>2</v>
      </c>
      <c r="G193" s="53"/>
      <c r="H193" s="54"/>
      <c r="I193" s="55"/>
      <c r="J193" s="54"/>
      <c r="K193" s="54"/>
      <c r="L193" s="56"/>
      <c r="M193" s="57"/>
      <c r="N193" s="56"/>
      <c r="O193" s="56"/>
      <c r="P193" s="56"/>
      <c r="Q193" s="58"/>
      <c r="R193" s="14"/>
      <c r="S193" s="14"/>
      <c r="T193" s="14"/>
    </row>
    <row r="194" spans="1:20" s="13" customFormat="1" hidden="1">
      <c r="A194" s="48">
        <f t="shared" si="32"/>
        <v>28</v>
      </c>
      <c r="B194" s="49" t="s">
        <v>99</v>
      </c>
      <c r="C194" s="62" t="s">
        <v>100</v>
      </c>
      <c r="D194" s="62" t="s">
        <v>101</v>
      </c>
      <c r="E194" s="52" t="s">
        <v>16</v>
      </c>
      <c r="F194" s="62">
        <f>F193</f>
        <v>2</v>
      </c>
      <c r="G194" s="53"/>
      <c r="H194" s="54"/>
      <c r="I194" s="55"/>
      <c r="J194" s="54"/>
      <c r="K194" s="54"/>
      <c r="L194" s="56"/>
      <c r="M194" s="57"/>
      <c r="N194" s="56"/>
      <c r="O194" s="56"/>
      <c r="P194" s="56"/>
      <c r="Q194" s="58"/>
      <c r="R194" s="14"/>
      <c r="S194" s="14"/>
      <c r="T194" s="14"/>
    </row>
    <row r="195" spans="1:20" s="13" customFormat="1" hidden="1">
      <c r="A195" s="48">
        <f t="shared" si="32"/>
        <v>29</v>
      </c>
      <c r="B195" s="49" t="s">
        <v>70</v>
      </c>
      <c r="C195" s="62" t="s">
        <v>71</v>
      </c>
      <c r="D195" s="50" t="s">
        <v>72</v>
      </c>
      <c r="E195" s="52" t="s">
        <v>16</v>
      </c>
      <c r="F195" s="62">
        <v>6</v>
      </c>
      <c r="G195" s="53"/>
      <c r="H195" s="54"/>
      <c r="I195" s="55"/>
      <c r="J195" s="54"/>
      <c r="K195" s="54"/>
      <c r="L195" s="56"/>
      <c r="M195" s="57"/>
      <c r="N195" s="56"/>
      <c r="O195" s="56"/>
      <c r="P195" s="56"/>
      <c r="Q195" s="58"/>
      <c r="R195" s="14"/>
      <c r="S195" s="14"/>
      <c r="T195" s="14"/>
    </row>
    <row r="196" spans="1:20" s="13" customFormat="1" hidden="1">
      <c r="A196" s="48">
        <f t="shared" si="32"/>
        <v>30</v>
      </c>
      <c r="B196" s="72" t="s">
        <v>73</v>
      </c>
      <c r="C196" s="62"/>
      <c r="D196" s="52"/>
      <c r="E196" s="52"/>
      <c r="F196" s="62"/>
      <c r="G196" s="53"/>
      <c r="H196" s="54"/>
      <c r="I196" s="55"/>
      <c r="J196" s="54"/>
      <c r="K196" s="54"/>
      <c r="L196" s="56"/>
      <c r="M196" s="57"/>
      <c r="N196" s="56"/>
      <c r="O196" s="56"/>
      <c r="P196" s="56"/>
      <c r="Q196" s="58"/>
      <c r="R196" s="14"/>
      <c r="S196" s="14"/>
    </row>
    <row r="197" spans="1:20" s="13" customFormat="1" hidden="1">
      <c r="A197" s="48">
        <f t="shared" si="32"/>
        <v>31</v>
      </c>
      <c r="B197" s="73" t="s">
        <v>22</v>
      </c>
      <c r="C197" s="74" t="s">
        <v>74</v>
      </c>
      <c r="D197" s="52"/>
      <c r="E197" s="62" t="s">
        <v>16</v>
      </c>
      <c r="F197" s="62">
        <f>F171+F174+F172+F177+F184+F179+F180</f>
        <v>38</v>
      </c>
      <c r="G197" s="53"/>
      <c r="H197" s="54"/>
      <c r="I197" s="55"/>
      <c r="J197" s="54"/>
      <c r="K197" s="54"/>
      <c r="L197" s="56"/>
      <c r="M197" s="57"/>
      <c r="N197" s="56"/>
      <c r="O197" s="56"/>
      <c r="P197" s="56"/>
      <c r="Q197" s="58"/>
      <c r="R197" s="14"/>
      <c r="S197" s="14"/>
    </row>
    <row r="198" spans="1:20" s="13" customFormat="1" hidden="1">
      <c r="A198" s="48">
        <f t="shared" si="32"/>
        <v>32</v>
      </c>
      <c r="B198" s="75" t="s">
        <v>75</v>
      </c>
      <c r="C198" s="76" t="s">
        <v>76</v>
      </c>
      <c r="D198" s="62" t="s">
        <v>77</v>
      </c>
      <c r="E198" s="62" t="s">
        <v>5</v>
      </c>
      <c r="F198" s="67">
        <f>F187+F189+F191-16*3+F190</f>
        <v>1228</v>
      </c>
      <c r="G198" s="53"/>
      <c r="H198" s="54"/>
      <c r="I198" s="55"/>
      <c r="J198" s="54"/>
      <c r="K198" s="54"/>
      <c r="L198" s="56"/>
      <c r="M198" s="57"/>
      <c r="N198" s="56"/>
      <c r="O198" s="56"/>
      <c r="P198" s="56"/>
      <c r="Q198" s="58"/>
      <c r="R198" s="14"/>
      <c r="S198" s="14"/>
    </row>
    <row r="199" spans="1:20" s="13" customFormat="1" hidden="1">
      <c r="A199" s="48">
        <f t="shared" si="32"/>
        <v>33</v>
      </c>
      <c r="B199" s="75" t="s">
        <v>78</v>
      </c>
      <c r="C199" s="76" t="s">
        <v>79</v>
      </c>
      <c r="D199" s="62" t="s">
        <v>80</v>
      </c>
      <c r="E199" s="62" t="s">
        <v>5</v>
      </c>
      <c r="F199" s="67">
        <f>8*6+16*3</f>
        <v>96</v>
      </c>
      <c r="G199" s="53"/>
      <c r="H199" s="54"/>
      <c r="I199" s="55"/>
      <c r="J199" s="54"/>
      <c r="K199" s="54"/>
      <c r="L199" s="56"/>
      <c r="M199" s="57"/>
      <c r="N199" s="56"/>
      <c r="O199" s="56"/>
      <c r="P199" s="56"/>
      <c r="Q199" s="58"/>
      <c r="R199" s="14"/>
      <c r="S199" s="14"/>
    </row>
    <row r="200" spans="1:20" s="13" customFormat="1" ht="25.5" hidden="1">
      <c r="A200" s="48">
        <f t="shared" si="32"/>
        <v>34</v>
      </c>
      <c r="B200" s="75" t="s">
        <v>102</v>
      </c>
      <c r="C200" s="76" t="s">
        <v>103</v>
      </c>
      <c r="D200" s="62" t="s">
        <v>104</v>
      </c>
      <c r="E200" s="62" t="s">
        <v>5</v>
      </c>
      <c r="F200" s="67">
        <f>F188+F192</f>
        <v>882</v>
      </c>
      <c r="G200" s="53"/>
      <c r="H200" s="54"/>
      <c r="I200" s="55"/>
      <c r="J200" s="54"/>
      <c r="K200" s="54"/>
      <c r="L200" s="56"/>
      <c r="M200" s="57"/>
      <c r="N200" s="56"/>
      <c r="O200" s="56"/>
      <c r="P200" s="56"/>
      <c r="Q200" s="58"/>
      <c r="R200" s="14"/>
      <c r="S200" s="14"/>
      <c r="T200" s="14"/>
    </row>
    <row r="201" spans="1:20" s="13" customFormat="1" hidden="1">
      <c r="A201" s="48">
        <f t="shared" si="32"/>
        <v>35</v>
      </c>
      <c r="B201" s="49" t="s">
        <v>23</v>
      </c>
      <c r="C201" s="62" t="s">
        <v>24</v>
      </c>
      <c r="D201" s="52"/>
      <c r="E201" s="52" t="s">
        <v>16</v>
      </c>
      <c r="F201" s="62">
        <f>(F198+F199)*3</f>
        <v>3972</v>
      </c>
      <c r="G201" s="53"/>
      <c r="H201" s="54"/>
      <c r="I201" s="55"/>
      <c r="J201" s="54"/>
      <c r="K201" s="54"/>
      <c r="L201" s="56"/>
      <c r="M201" s="57"/>
      <c r="N201" s="56"/>
      <c r="O201" s="56"/>
      <c r="P201" s="56"/>
      <c r="Q201" s="58"/>
      <c r="R201" s="14"/>
      <c r="S201" s="14"/>
      <c r="T201" s="14"/>
    </row>
    <row r="202" spans="1:20" s="13" customFormat="1" hidden="1">
      <c r="A202" s="48">
        <f t="shared" si="32"/>
        <v>36</v>
      </c>
      <c r="B202" s="49" t="s">
        <v>81</v>
      </c>
      <c r="C202" s="62" t="s">
        <v>25</v>
      </c>
      <c r="D202" s="52"/>
      <c r="E202" s="52" t="s">
        <v>16</v>
      </c>
      <c r="F202" s="62">
        <f>F201</f>
        <v>3972</v>
      </c>
      <c r="G202" s="53"/>
      <c r="H202" s="54"/>
      <c r="I202" s="55"/>
      <c r="J202" s="54"/>
      <c r="K202" s="54"/>
      <c r="L202" s="56"/>
      <c r="M202" s="57"/>
      <c r="N202" s="56"/>
      <c r="O202" s="56"/>
      <c r="P202" s="56"/>
      <c r="Q202" s="58"/>
      <c r="R202" s="14"/>
      <c r="S202" s="14"/>
      <c r="T202" s="14"/>
    </row>
    <row r="203" spans="1:20" s="13" customFormat="1" ht="25.5" hidden="1">
      <c r="A203" s="48">
        <f t="shared" si="32"/>
        <v>37</v>
      </c>
      <c r="B203" s="75" t="s">
        <v>15</v>
      </c>
      <c r="C203" s="76" t="s">
        <v>74</v>
      </c>
      <c r="D203" s="52"/>
      <c r="E203" s="52" t="s">
        <v>14</v>
      </c>
      <c r="F203" s="62">
        <v>1</v>
      </c>
      <c r="G203" s="53"/>
      <c r="H203" s="54"/>
      <c r="I203" s="55"/>
      <c r="J203" s="54"/>
      <c r="K203" s="54"/>
      <c r="L203" s="56"/>
      <c r="M203" s="57"/>
      <c r="N203" s="56"/>
      <c r="O203" s="56"/>
      <c r="P203" s="56"/>
      <c r="Q203" s="58"/>
      <c r="R203" s="14"/>
      <c r="S203" s="14"/>
      <c r="T203" s="14"/>
    </row>
    <row r="204" spans="1:20" s="13" customFormat="1" ht="26.25" hidden="1" thickBot="1">
      <c r="A204" s="77">
        <f t="shared" si="32"/>
        <v>38</v>
      </c>
      <c r="B204" s="78" t="s">
        <v>18</v>
      </c>
      <c r="C204" s="79" t="s">
        <v>82</v>
      </c>
      <c r="D204" s="80" t="s">
        <v>83</v>
      </c>
      <c r="E204" s="80" t="s">
        <v>14</v>
      </c>
      <c r="F204" s="81">
        <v>1</v>
      </c>
      <c r="G204" s="82"/>
      <c r="H204" s="83"/>
      <c r="I204" s="84"/>
      <c r="J204" s="83"/>
      <c r="K204" s="83"/>
      <c r="L204" s="85"/>
      <c r="M204" s="86"/>
      <c r="N204" s="85"/>
      <c r="O204" s="85"/>
      <c r="P204" s="85"/>
      <c r="Q204" s="87"/>
      <c r="R204" s="14"/>
      <c r="S204" s="14"/>
      <c r="T204" s="14"/>
    </row>
    <row r="205" spans="1:20" s="13" customFormat="1" ht="13.5" hidden="1" thickBot="1">
      <c r="A205" s="147"/>
      <c r="B205" s="180" t="s">
        <v>173</v>
      </c>
      <c r="C205" s="181"/>
      <c r="D205" s="181"/>
      <c r="E205" s="182"/>
      <c r="F205" s="148"/>
      <c r="G205" s="151"/>
      <c r="H205" s="152"/>
      <c r="I205" s="152"/>
      <c r="J205" s="152"/>
      <c r="K205" s="152"/>
      <c r="L205" s="152"/>
      <c r="M205" s="151"/>
      <c r="N205" s="152"/>
      <c r="O205" s="152"/>
      <c r="P205" s="152"/>
      <c r="Q205" s="152"/>
      <c r="R205" s="14"/>
      <c r="S205" s="14"/>
      <c r="T205" s="14"/>
    </row>
    <row r="206" spans="1:20" s="13" customFormat="1" hidden="1">
      <c r="A206" s="38"/>
      <c r="B206" s="97" t="s">
        <v>116</v>
      </c>
      <c r="C206" s="90"/>
      <c r="D206" s="91"/>
      <c r="E206" s="91"/>
      <c r="F206" s="98"/>
      <c r="G206" s="42"/>
      <c r="H206" s="43"/>
      <c r="I206" s="44"/>
      <c r="J206" s="43"/>
      <c r="K206" s="43"/>
      <c r="L206" s="45"/>
      <c r="M206" s="46"/>
      <c r="N206" s="45"/>
      <c r="O206" s="45"/>
      <c r="P206" s="45"/>
      <c r="Q206" s="47"/>
      <c r="R206" s="14"/>
      <c r="S206" s="14"/>
      <c r="T206" s="14"/>
    </row>
    <row r="207" spans="1:20" s="13" customFormat="1" ht="15.75" hidden="1" customHeight="1">
      <c r="A207" s="48">
        <v>1</v>
      </c>
      <c r="B207" s="49" t="s">
        <v>33</v>
      </c>
      <c r="C207" s="50" t="s">
        <v>129</v>
      </c>
      <c r="D207" s="51" t="s">
        <v>31</v>
      </c>
      <c r="E207" s="52" t="s">
        <v>32</v>
      </c>
      <c r="F207" s="52">
        <v>1</v>
      </c>
      <c r="G207" s="53"/>
      <c r="H207" s="54"/>
      <c r="I207" s="55"/>
      <c r="J207" s="54"/>
      <c r="K207" s="54"/>
      <c r="L207" s="56"/>
      <c r="M207" s="57"/>
      <c r="N207" s="56"/>
      <c r="O207" s="56"/>
      <c r="P207" s="56"/>
      <c r="Q207" s="58"/>
      <c r="R207" s="14"/>
      <c r="S207" s="14"/>
      <c r="T207" s="14"/>
    </row>
    <row r="208" spans="1:20" s="13" customFormat="1" hidden="1">
      <c r="A208" s="48">
        <f>A207+1</f>
        <v>2</v>
      </c>
      <c r="B208" s="25" t="s">
        <v>141</v>
      </c>
      <c r="C208" s="18" t="s">
        <v>142</v>
      </c>
      <c r="D208" s="51" t="s">
        <v>31</v>
      </c>
      <c r="E208" s="52" t="s">
        <v>32</v>
      </c>
      <c r="F208" s="52">
        <v>1</v>
      </c>
      <c r="G208" s="53"/>
      <c r="H208" s="54"/>
      <c r="I208" s="55"/>
      <c r="J208" s="54"/>
      <c r="K208" s="54"/>
      <c r="L208" s="56"/>
      <c r="M208" s="57"/>
      <c r="N208" s="56"/>
      <c r="O208" s="56"/>
      <c r="P208" s="56"/>
      <c r="Q208" s="58"/>
      <c r="R208" s="14"/>
      <c r="S208" s="14"/>
      <c r="T208" s="14"/>
    </row>
    <row r="209" spans="1:20" s="13" customFormat="1" ht="25.5" hidden="1">
      <c r="A209" s="48">
        <f t="shared" ref="A209:A219" si="33">A208+1</f>
        <v>3</v>
      </c>
      <c r="B209" s="49" t="s">
        <v>117</v>
      </c>
      <c r="C209" s="62">
        <v>2814</v>
      </c>
      <c r="D209" s="51" t="s">
        <v>31</v>
      </c>
      <c r="E209" s="52" t="s">
        <v>32</v>
      </c>
      <c r="F209" s="52">
        <v>1</v>
      </c>
      <c r="G209" s="53"/>
      <c r="H209" s="54"/>
      <c r="I209" s="55"/>
      <c r="J209" s="54"/>
      <c r="K209" s="54"/>
      <c r="L209" s="56"/>
      <c r="M209" s="57"/>
      <c r="N209" s="56"/>
      <c r="O209" s="56"/>
      <c r="P209" s="56"/>
      <c r="Q209" s="58"/>
      <c r="R209" s="14"/>
      <c r="S209" s="14"/>
      <c r="T209" s="14"/>
    </row>
    <row r="210" spans="1:20" s="13" customFormat="1" hidden="1">
      <c r="A210" s="48">
        <f t="shared" si="33"/>
        <v>4</v>
      </c>
      <c r="B210" s="59" t="s">
        <v>48</v>
      </c>
      <c r="C210" s="50" t="s">
        <v>21</v>
      </c>
      <c r="D210" s="63" t="s">
        <v>118</v>
      </c>
      <c r="E210" s="52" t="s">
        <v>32</v>
      </c>
      <c r="F210" s="52">
        <v>1</v>
      </c>
      <c r="G210" s="53"/>
      <c r="H210" s="54"/>
      <c r="I210" s="55"/>
      <c r="J210" s="54"/>
      <c r="K210" s="54"/>
      <c r="L210" s="56"/>
      <c r="M210" s="57"/>
      <c r="N210" s="56"/>
      <c r="O210" s="56"/>
      <c r="P210" s="56"/>
      <c r="Q210" s="58"/>
      <c r="R210" s="14"/>
      <c r="S210" s="14"/>
      <c r="T210" s="14"/>
    </row>
    <row r="211" spans="1:20" s="13" customFormat="1" ht="25.5" hidden="1">
      <c r="A211" s="48">
        <f t="shared" si="33"/>
        <v>5</v>
      </c>
      <c r="B211" s="59" t="s">
        <v>66</v>
      </c>
      <c r="C211" s="62" t="s">
        <v>67</v>
      </c>
      <c r="D211" s="52"/>
      <c r="E211" s="52" t="s">
        <v>5</v>
      </c>
      <c r="F211" s="62">
        <f>12*3</f>
        <v>36</v>
      </c>
      <c r="G211" s="53"/>
      <c r="H211" s="54"/>
      <c r="I211" s="55"/>
      <c r="J211" s="54"/>
      <c r="K211" s="54"/>
      <c r="L211" s="56"/>
      <c r="M211" s="57"/>
      <c r="N211" s="56"/>
      <c r="O211" s="56"/>
      <c r="P211" s="56"/>
      <c r="Q211" s="58"/>
      <c r="R211" s="14"/>
      <c r="S211" s="14"/>
      <c r="T211" s="14"/>
    </row>
    <row r="212" spans="1:20" s="13" customFormat="1" hidden="1">
      <c r="A212" s="48">
        <f t="shared" si="33"/>
        <v>6</v>
      </c>
      <c r="B212" s="49" t="s">
        <v>70</v>
      </c>
      <c r="C212" s="62" t="s">
        <v>71</v>
      </c>
      <c r="D212" s="50" t="s">
        <v>72</v>
      </c>
      <c r="E212" s="52" t="s">
        <v>16</v>
      </c>
      <c r="F212" s="52">
        <v>2</v>
      </c>
      <c r="G212" s="53"/>
      <c r="H212" s="54"/>
      <c r="I212" s="55"/>
      <c r="J212" s="54"/>
      <c r="K212" s="54"/>
      <c r="L212" s="56"/>
      <c r="M212" s="57"/>
      <c r="N212" s="56"/>
      <c r="O212" s="56"/>
      <c r="P212" s="56"/>
      <c r="Q212" s="58"/>
      <c r="R212" s="14"/>
      <c r="S212" s="14"/>
      <c r="T212" s="14"/>
    </row>
    <row r="213" spans="1:20" s="13" customFormat="1" hidden="1">
      <c r="A213" s="48">
        <f t="shared" si="33"/>
        <v>7</v>
      </c>
      <c r="B213" s="72" t="s">
        <v>73</v>
      </c>
      <c r="C213" s="62"/>
      <c r="D213" s="52"/>
      <c r="E213" s="52"/>
      <c r="F213" s="62"/>
      <c r="G213" s="53"/>
      <c r="H213" s="54"/>
      <c r="I213" s="55"/>
      <c r="J213" s="54"/>
      <c r="K213" s="54"/>
      <c r="L213" s="56"/>
      <c r="M213" s="57"/>
      <c r="N213" s="56"/>
      <c r="O213" s="56"/>
      <c r="P213" s="56"/>
      <c r="Q213" s="58"/>
      <c r="R213" s="14"/>
      <c r="S213" s="14"/>
      <c r="T213" s="14"/>
    </row>
    <row r="214" spans="1:20" s="13" customFormat="1" hidden="1">
      <c r="A214" s="48">
        <f t="shared" si="33"/>
        <v>8</v>
      </c>
      <c r="B214" s="73" t="s">
        <v>22</v>
      </c>
      <c r="C214" s="74" t="s">
        <v>74</v>
      </c>
      <c r="D214" s="52"/>
      <c r="E214" s="62" t="s">
        <v>16</v>
      </c>
      <c r="F214" s="62">
        <f>F207+F209+F210</f>
        <v>3</v>
      </c>
      <c r="G214" s="53"/>
      <c r="H214" s="54"/>
      <c r="I214" s="55"/>
      <c r="J214" s="54"/>
      <c r="K214" s="54"/>
      <c r="L214" s="56"/>
      <c r="M214" s="57"/>
      <c r="N214" s="56"/>
      <c r="O214" s="56"/>
      <c r="P214" s="56"/>
      <c r="Q214" s="58"/>
      <c r="R214" s="14"/>
      <c r="S214" s="14"/>
    </row>
    <row r="215" spans="1:20" s="13" customFormat="1" hidden="1">
      <c r="A215" s="48">
        <f t="shared" si="33"/>
        <v>9</v>
      </c>
      <c r="B215" s="75" t="s">
        <v>78</v>
      </c>
      <c r="C215" s="76" t="s">
        <v>79</v>
      </c>
      <c r="D215" s="62" t="s">
        <v>80</v>
      </c>
      <c r="E215" s="62" t="s">
        <v>5</v>
      </c>
      <c r="F215" s="67">
        <f>F211+6*2</f>
        <v>48</v>
      </c>
      <c r="G215" s="53"/>
      <c r="H215" s="54"/>
      <c r="I215" s="55"/>
      <c r="J215" s="54"/>
      <c r="K215" s="54"/>
      <c r="L215" s="56"/>
      <c r="M215" s="57"/>
      <c r="N215" s="56"/>
      <c r="O215" s="56"/>
      <c r="P215" s="56"/>
      <c r="Q215" s="58"/>
      <c r="R215" s="14"/>
      <c r="S215" s="14"/>
      <c r="T215" s="14"/>
    </row>
    <row r="216" spans="1:20" s="13" customFormat="1" hidden="1">
      <c r="A216" s="48">
        <f t="shared" si="33"/>
        <v>10</v>
      </c>
      <c r="B216" s="49" t="s">
        <v>23</v>
      </c>
      <c r="C216" s="62" t="s">
        <v>24</v>
      </c>
      <c r="D216" s="52"/>
      <c r="E216" s="52" t="s">
        <v>16</v>
      </c>
      <c r="F216" s="62">
        <f>F215*3</f>
        <v>144</v>
      </c>
      <c r="G216" s="53"/>
      <c r="H216" s="54"/>
      <c r="I216" s="55"/>
      <c r="J216" s="54"/>
      <c r="K216" s="54"/>
      <c r="L216" s="56"/>
      <c r="M216" s="57"/>
      <c r="N216" s="56"/>
      <c r="O216" s="56"/>
      <c r="P216" s="56"/>
      <c r="Q216" s="58"/>
      <c r="R216" s="14"/>
      <c r="S216" s="14"/>
      <c r="T216" s="14"/>
    </row>
    <row r="217" spans="1:20" s="13" customFormat="1" hidden="1">
      <c r="A217" s="48">
        <f t="shared" si="33"/>
        <v>11</v>
      </c>
      <c r="B217" s="49" t="s">
        <v>81</v>
      </c>
      <c r="C217" s="62" t="s">
        <v>25</v>
      </c>
      <c r="D217" s="52"/>
      <c r="E217" s="52" t="s">
        <v>16</v>
      </c>
      <c r="F217" s="62">
        <f>F216</f>
        <v>144</v>
      </c>
      <c r="G217" s="53"/>
      <c r="H217" s="54"/>
      <c r="I217" s="55"/>
      <c r="J217" s="54"/>
      <c r="K217" s="54"/>
      <c r="L217" s="56"/>
      <c r="M217" s="57"/>
      <c r="N217" s="56"/>
      <c r="O217" s="56"/>
      <c r="P217" s="56"/>
      <c r="Q217" s="58"/>
      <c r="R217" s="14"/>
      <c r="S217" s="14"/>
      <c r="T217" s="14"/>
    </row>
    <row r="218" spans="1:20" s="13" customFormat="1" ht="25.5" hidden="1">
      <c r="A218" s="48">
        <f t="shared" si="33"/>
        <v>12</v>
      </c>
      <c r="B218" s="75" t="s">
        <v>15</v>
      </c>
      <c r="C218" s="76" t="s">
        <v>74</v>
      </c>
      <c r="D218" s="52"/>
      <c r="E218" s="52" t="s">
        <v>14</v>
      </c>
      <c r="F218" s="62">
        <v>1</v>
      </c>
      <c r="G218" s="53"/>
      <c r="H218" s="54"/>
      <c r="I218" s="55"/>
      <c r="J218" s="54"/>
      <c r="K218" s="54"/>
      <c r="L218" s="56"/>
      <c r="M218" s="57"/>
      <c r="N218" s="56"/>
      <c r="O218" s="56"/>
      <c r="P218" s="56"/>
      <c r="Q218" s="58"/>
      <c r="R218" s="14"/>
      <c r="S218" s="14"/>
      <c r="T218" s="14"/>
    </row>
    <row r="219" spans="1:20" s="13" customFormat="1" ht="26.25" hidden="1" thickBot="1">
      <c r="A219" s="77">
        <f t="shared" si="33"/>
        <v>13</v>
      </c>
      <c r="B219" s="78" t="s">
        <v>18</v>
      </c>
      <c r="C219" s="79" t="s">
        <v>82</v>
      </c>
      <c r="D219" s="80" t="s">
        <v>83</v>
      </c>
      <c r="E219" s="80" t="s">
        <v>14</v>
      </c>
      <c r="F219" s="81">
        <v>1</v>
      </c>
      <c r="G219" s="82"/>
      <c r="H219" s="83"/>
      <c r="I219" s="84"/>
      <c r="J219" s="83"/>
      <c r="K219" s="83"/>
      <c r="L219" s="85"/>
      <c r="M219" s="86"/>
      <c r="N219" s="85"/>
      <c r="O219" s="85"/>
      <c r="P219" s="85"/>
      <c r="Q219" s="87"/>
      <c r="R219" s="14"/>
      <c r="S219" s="14"/>
      <c r="T219" s="14"/>
    </row>
    <row r="220" spans="1:20" s="13" customFormat="1" ht="13.5" hidden="1" thickBot="1">
      <c r="A220" s="147"/>
      <c r="B220" s="180" t="s">
        <v>173</v>
      </c>
      <c r="C220" s="181"/>
      <c r="D220" s="181"/>
      <c r="E220" s="182"/>
      <c r="F220" s="148"/>
      <c r="G220" s="151"/>
      <c r="H220" s="152"/>
      <c r="I220" s="152"/>
      <c r="J220" s="152"/>
      <c r="K220" s="152"/>
      <c r="L220" s="152"/>
      <c r="M220" s="151"/>
      <c r="N220" s="152"/>
      <c r="O220" s="152"/>
      <c r="P220" s="152"/>
      <c r="Q220" s="152"/>
      <c r="R220" s="14"/>
      <c r="S220" s="14"/>
      <c r="T220" s="14"/>
    </row>
    <row r="221" spans="1:20" s="13" customFormat="1" hidden="1">
      <c r="A221" s="38"/>
      <c r="B221" s="97" t="s">
        <v>119</v>
      </c>
      <c r="C221" s="99"/>
      <c r="D221" s="100"/>
      <c r="E221" s="91"/>
      <c r="F221" s="91"/>
      <c r="G221" s="42"/>
      <c r="H221" s="43"/>
      <c r="I221" s="44"/>
      <c r="J221" s="43"/>
      <c r="K221" s="43"/>
      <c r="L221" s="45"/>
      <c r="M221" s="46"/>
      <c r="N221" s="45"/>
      <c r="O221" s="45"/>
      <c r="P221" s="45"/>
      <c r="Q221" s="47"/>
      <c r="R221" s="14"/>
      <c r="S221" s="14"/>
    </row>
    <row r="222" spans="1:20" s="13" customFormat="1" ht="25.5" hidden="1">
      <c r="A222" s="48">
        <v>1</v>
      </c>
      <c r="B222" s="49" t="s">
        <v>46</v>
      </c>
      <c r="C222" s="62">
        <v>4439</v>
      </c>
      <c r="D222" s="63" t="s">
        <v>31</v>
      </c>
      <c r="E222" s="52" t="s">
        <v>32</v>
      </c>
      <c r="F222" s="52">
        <v>1</v>
      </c>
      <c r="G222" s="53"/>
      <c r="H222" s="54"/>
      <c r="I222" s="55"/>
      <c r="J222" s="54"/>
      <c r="K222" s="54"/>
      <c r="L222" s="56"/>
      <c r="M222" s="57"/>
      <c r="N222" s="56"/>
      <c r="O222" s="56"/>
      <c r="P222" s="56"/>
      <c r="Q222" s="58"/>
      <c r="R222" s="14"/>
      <c r="S222" s="14"/>
    </row>
    <row r="223" spans="1:20" s="13" customFormat="1" ht="25.5" hidden="1">
      <c r="A223" s="48">
        <f>A222+1</f>
        <v>2</v>
      </c>
      <c r="B223" s="49" t="s">
        <v>117</v>
      </c>
      <c r="C223" s="62">
        <v>2814</v>
      </c>
      <c r="D223" s="63" t="s">
        <v>31</v>
      </c>
      <c r="E223" s="52" t="s">
        <v>32</v>
      </c>
      <c r="F223" s="52">
        <v>4</v>
      </c>
      <c r="G223" s="53"/>
      <c r="H223" s="54"/>
      <c r="I223" s="55"/>
      <c r="J223" s="54"/>
      <c r="K223" s="54"/>
      <c r="L223" s="56"/>
      <c r="M223" s="57"/>
      <c r="N223" s="56"/>
      <c r="O223" s="56"/>
      <c r="P223" s="56"/>
      <c r="Q223" s="58"/>
      <c r="R223" s="14"/>
      <c r="S223" s="14"/>
    </row>
    <row r="224" spans="1:20" s="13" customFormat="1" hidden="1">
      <c r="A224" s="48">
        <f t="shared" ref="A224:A237" si="34">A223+1</f>
        <v>3</v>
      </c>
      <c r="B224" s="59" t="s">
        <v>48</v>
      </c>
      <c r="C224" s="50" t="s">
        <v>21</v>
      </c>
      <c r="D224" s="63" t="s">
        <v>118</v>
      </c>
      <c r="E224" s="52" t="s">
        <v>32</v>
      </c>
      <c r="F224" s="52">
        <v>4</v>
      </c>
      <c r="G224" s="53"/>
      <c r="H224" s="54"/>
      <c r="I224" s="55"/>
      <c r="J224" s="54"/>
      <c r="K224" s="54"/>
      <c r="L224" s="56"/>
      <c r="M224" s="57"/>
      <c r="N224" s="56"/>
      <c r="O224" s="56"/>
      <c r="P224" s="56"/>
      <c r="Q224" s="58"/>
      <c r="R224" s="14"/>
      <c r="S224" s="14"/>
    </row>
    <row r="225" spans="1:20" s="13" customFormat="1" ht="25.5" hidden="1">
      <c r="A225" s="48">
        <f t="shared" si="34"/>
        <v>4</v>
      </c>
      <c r="B225" s="59" t="s">
        <v>66</v>
      </c>
      <c r="C225" s="62" t="s">
        <v>67</v>
      </c>
      <c r="D225" s="52"/>
      <c r="E225" s="52" t="s">
        <v>5</v>
      </c>
      <c r="F225" s="62">
        <f>78*3+180</f>
        <v>414</v>
      </c>
      <c r="G225" s="53"/>
      <c r="H225" s="54"/>
      <c r="I225" s="55"/>
      <c r="J225" s="54"/>
      <c r="K225" s="54"/>
      <c r="L225" s="56"/>
      <c r="M225" s="57"/>
      <c r="N225" s="56"/>
      <c r="O225" s="56"/>
      <c r="P225" s="56"/>
      <c r="Q225" s="58"/>
      <c r="R225" s="14"/>
      <c r="S225" s="14"/>
      <c r="T225" s="14"/>
    </row>
    <row r="226" spans="1:20" s="13" customFormat="1" ht="14.25" hidden="1">
      <c r="A226" s="48">
        <f t="shared" si="34"/>
        <v>5</v>
      </c>
      <c r="B226" s="59" t="s">
        <v>90</v>
      </c>
      <c r="C226" s="96" t="s">
        <v>91</v>
      </c>
      <c r="D226" s="52" t="s">
        <v>92</v>
      </c>
      <c r="E226" s="52" t="s">
        <v>5</v>
      </c>
      <c r="F226" s="67">
        <v>32</v>
      </c>
      <c r="G226" s="53"/>
      <c r="H226" s="54"/>
      <c r="I226" s="55"/>
      <c r="J226" s="54"/>
      <c r="K226" s="54"/>
      <c r="L226" s="56"/>
      <c r="M226" s="57"/>
      <c r="N226" s="56"/>
      <c r="O226" s="56"/>
      <c r="P226" s="56"/>
      <c r="Q226" s="58"/>
      <c r="R226" s="14"/>
      <c r="S226" s="14"/>
      <c r="T226" s="14"/>
    </row>
    <row r="227" spans="1:20" s="13" customFormat="1" ht="14.25" hidden="1">
      <c r="A227" s="48">
        <f t="shared" si="34"/>
        <v>6</v>
      </c>
      <c r="B227" s="59" t="s">
        <v>107</v>
      </c>
      <c r="C227" s="93" t="s">
        <v>91</v>
      </c>
      <c r="D227" s="52" t="s">
        <v>92</v>
      </c>
      <c r="E227" s="52" t="s">
        <v>5</v>
      </c>
      <c r="F227" s="67">
        <f>174-32</f>
        <v>142</v>
      </c>
      <c r="G227" s="53"/>
      <c r="H227" s="54"/>
      <c r="I227" s="55"/>
      <c r="J227" s="54"/>
      <c r="K227" s="54"/>
      <c r="L227" s="56"/>
      <c r="M227" s="57"/>
      <c r="N227" s="56"/>
      <c r="O227" s="56"/>
      <c r="P227" s="56"/>
      <c r="Q227" s="58"/>
      <c r="R227" s="14"/>
      <c r="S227" s="14"/>
      <c r="T227" s="14"/>
    </row>
    <row r="228" spans="1:20" s="13" customFormat="1" hidden="1">
      <c r="A228" s="48">
        <f t="shared" si="34"/>
        <v>7</v>
      </c>
      <c r="B228" s="49" t="s">
        <v>70</v>
      </c>
      <c r="C228" s="62" t="s">
        <v>71</v>
      </c>
      <c r="D228" s="50" t="s">
        <v>72</v>
      </c>
      <c r="E228" s="52" t="s">
        <v>16</v>
      </c>
      <c r="F228" s="52">
        <v>2</v>
      </c>
      <c r="G228" s="53"/>
      <c r="H228" s="54"/>
      <c r="I228" s="55"/>
      <c r="J228" s="54"/>
      <c r="K228" s="54"/>
      <c r="L228" s="56"/>
      <c r="M228" s="57"/>
      <c r="N228" s="56"/>
      <c r="O228" s="56"/>
      <c r="P228" s="56"/>
      <c r="Q228" s="58"/>
      <c r="R228" s="14"/>
      <c r="S228" s="14"/>
      <c r="T228" s="14"/>
    </row>
    <row r="229" spans="1:20" s="13" customFormat="1" hidden="1">
      <c r="A229" s="48">
        <f t="shared" si="34"/>
        <v>8</v>
      </c>
      <c r="B229" s="72" t="s">
        <v>73</v>
      </c>
      <c r="C229" s="62"/>
      <c r="D229" s="50"/>
      <c r="E229" s="52"/>
      <c r="F229" s="52"/>
      <c r="G229" s="53"/>
      <c r="H229" s="54"/>
      <c r="I229" s="55"/>
      <c r="J229" s="54"/>
      <c r="K229" s="54"/>
      <c r="L229" s="56"/>
      <c r="M229" s="57"/>
      <c r="N229" s="56"/>
      <c r="O229" s="56"/>
      <c r="P229" s="56"/>
      <c r="Q229" s="58"/>
      <c r="R229" s="14"/>
      <c r="S229" s="14"/>
      <c r="T229" s="14"/>
    </row>
    <row r="230" spans="1:20" s="13" customFormat="1" hidden="1">
      <c r="A230" s="48">
        <f t="shared" si="34"/>
        <v>9</v>
      </c>
      <c r="B230" s="73" t="s">
        <v>22</v>
      </c>
      <c r="C230" s="74" t="s">
        <v>74</v>
      </c>
      <c r="D230" s="52"/>
      <c r="E230" s="62" t="s">
        <v>16</v>
      </c>
      <c r="F230" s="62">
        <f>F223+F224+F222</f>
        <v>9</v>
      </c>
      <c r="G230" s="53"/>
      <c r="H230" s="54"/>
      <c r="I230" s="55"/>
      <c r="J230" s="54"/>
      <c r="K230" s="54"/>
      <c r="L230" s="56"/>
      <c r="M230" s="57"/>
      <c r="N230" s="56"/>
      <c r="O230" s="56"/>
      <c r="P230" s="56"/>
      <c r="Q230" s="58"/>
      <c r="R230" s="14"/>
      <c r="S230" s="14"/>
      <c r="T230" s="14"/>
    </row>
    <row r="231" spans="1:20" s="13" customFormat="1" ht="15.75" hidden="1" customHeight="1">
      <c r="A231" s="48">
        <f t="shared" si="34"/>
        <v>10</v>
      </c>
      <c r="B231" s="75" t="s">
        <v>78</v>
      </c>
      <c r="C231" s="76" t="s">
        <v>79</v>
      </c>
      <c r="D231" s="62" t="s">
        <v>80</v>
      </c>
      <c r="E231" s="62" t="s">
        <v>5</v>
      </c>
      <c r="F231" s="67">
        <f>F225+6*2+F227</f>
        <v>568</v>
      </c>
      <c r="G231" s="53"/>
      <c r="H231" s="54"/>
      <c r="I231" s="55"/>
      <c r="J231" s="54"/>
      <c r="K231" s="54"/>
      <c r="L231" s="56"/>
      <c r="M231" s="57"/>
      <c r="N231" s="56"/>
      <c r="O231" s="56"/>
      <c r="P231" s="56"/>
      <c r="Q231" s="58"/>
      <c r="R231" s="14"/>
      <c r="S231" s="14"/>
      <c r="T231" s="14"/>
    </row>
    <row r="232" spans="1:20" s="13" customFormat="1" ht="25.5" hidden="1">
      <c r="A232" s="48">
        <f t="shared" si="34"/>
        <v>11</v>
      </c>
      <c r="B232" s="75" t="s">
        <v>102</v>
      </c>
      <c r="C232" s="76" t="s">
        <v>103</v>
      </c>
      <c r="D232" s="62" t="s">
        <v>104</v>
      </c>
      <c r="E232" s="62" t="s">
        <v>5</v>
      </c>
      <c r="F232" s="67">
        <f>F226</f>
        <v>32</v>
      </c>
      <c r="G232" s="53"/>
      <c r="H232" s="54"/>
      <c r="I232" s="55"/>
      <c r="J232" s="54"/>
      <c r="K232" s="54"/>
      <c r="L232" s="56"/>
      <c r="M232" s="57"/>
      <c r="N232" s="56"/>
      <c r="O232" s="56"/>
      <c r="P232" s="56"/>
      <c r="Q232" s="58"/>
      <c r="R232" s="14"/>
      <c r="S232" s="14"/>
      <c r="T232" s="14"/>
    </row>
    <row r="233" spans="1:20" s="13" customFormat="1" hidden="1">
      <c r="A233" s="48">
        <f t="shared" si="34"/>
        <v>12</v>
      </c>
      <c r="B233" s="49" t="s">
        <v>23</v>
      </c>
      <c r="C233" s="62" t="s">
        <v>24</v>
      </c>
      <c r="D233" s="52"/>
      <c r="E233" s="52" t="s">
        <v>16</v>
      </c>
      <c r="F233" s="62">
        <f>F231*3</f>
        <v>1704</v>
      </c>
      <c r="G233" s="53"/>
      <c r="H233" s="54"/>
      <c r="I233" s="55"/>
      <c r="J233" s="54"/>
      <c r="K233" s="54"/>
      <c r="L233" s="56"/>
      <c r="M233" s="57"/>
      <c r="N233" s="56"/>
      <c r="O233" s="56"/>
      <c r="P233" s="56"/>
      <c r="Q233" s="58"/>
      <c r="R233" s="14"/>
      <c r="S233" s="14"/>
      <c r="T233" s="14"/>
    </row>
    <row r="234" spans="1:20" s="13" customFormat="1" hidden="1">
      <c r="A234" s="48">
        <f t="shared" si="34"/>
        <v>13</v>
      </c>
      <c r="B234" s="49" t="s">
        <v>81</v>
      </c>
      <c r="C234" s="62" t="s">
        <v>25</v>
      </c>
      <c r="D234" s="52"/>
      <c r="E234" s="52" t="s">
        <v>16</v>
      </c>
      <c r="F234" s="62">
        <f>F233</f>
        <v>1704</v>
      </c>
      <c r="G234" s="53"/>
      <c r="H234" s="54"/>
      <c r="I234" s="55"/>
      <c r="J234" s="54"/>
      <c r="K234" s="54"/>
      <c r="L234" s="56"/>
      <c r="M234" s="57"/>
      <c r="N234" s="56"/>
      <c r="O234" s="56"/>
      <c r="P234" s="56"/>
      <c r="Q234" s="58"/>
      <c r="R234" s="14"/>
      <c r="S234" s="14"/>
      <c r="T234" s="14"/>
    </row>
    <row r="235" spans="1:20" s="13" customFormat="1" ht="25.5" hidden="1">
      <c r="A235" s="48">
        <f t="shared" si="34"/>
        <v>14</v>
      </c>
      <c r="B235" s="75" t="s">
        <v>15</v>
      </c>
      <c r="C235" s="76" t="s">
        <v>74</v>
      </c>
      <c r="D235" s="52"/>
      <c r="E235" s="52" t="s">
        <v>14</v>
      </c>
      <c r="F235" s="62">
        <v>1</v>
      </c>
      <c r="G235" s="53"/>
      <c r="H235" s="54"/>
      <c r="I235" s="55"/>
      <c r="J235" s="54"/>
      <c r="K235" s="54"/>
      <c r="L235" s="56"/>
      <c r="M235" s="57"/>
      <c r="N235" s="56"/>
      <c r="O235" s="56"/>
      <c r="P235" s="56"/>
      <c r="Q235" s="58"/>
      <c r="R235" s="14"/>
      <c r="S235" s="14"/>
      <c r="T235" s="14"/>
    </row>
    <row r="236" spans="1:20" s="13" customFormat="1" hidden="1">
      <c r="A236" s="48">
        <f t="shared" si="34"/>
        <v>15</v>
      </c>
      <c r="B236" s="71" t="s">
        <v>140</v>
      </c>
      <c r="C236" s="50"/>
      <c r="D236" s="51"/>
      <c r="E236" s="52" t="s">
        <v>14</v>
      </c>
      <c r="F236" s="52">
        <v>3</v>
      </c>
      <c r="G236" s="53"/>
      <c r="H236" s="54"/>
      <c r="I236" s="55"/>
      <c r="J236" s="54"/>
      <c r="K236" s="54"/>
      <c r="L236" s="56"/>
      <c r="M236" s="57"/>
      <c r="N236" s="56"/>
      <c r="O236" s="56"/>
      <c r="P236" s="56"/>
      <c r="Q236" s="58"/>
      <c r="R236" s="14"/>
      <c r="S236" s="14"/>
      <c r="T236" s="14"/>
    </row>
    <row r="237" spans="1:20" s="13" customFormat="1" ht="26.25" hidden="1" thickBot="1">
      <c r="A237" s="77">
        <f t="shared" si="34"/>
        <v>16</v>
      </c>
      <c r="B237" s="78" t="s">
        <v>18</v>
      </c>
      <c r="C237" s="79" t="s">
        <v>82</v>
      </c>
      <c r="D237" s="80" t="s">
        <v>83</v>
      </c>
      <c r="E237" s="80" t="s">
        <v>14</v>
      </c>
      <c r="F237" s="81">
        <v>1</v>
      </c>
      <c r="G237" s="82"/>
      <c r="H237" s="83"/>
      <c r="I237" s="84"/>
      <c r="J237" s="83"/>
      <c r="K237" s="83"/>
      <c r="L237" s="85"/>
      <c r="M237" s="86"/>
      <c r="N237" s="85"/>
      <c r="O237" s="85"/>
      <c r="P237" s="85"/>
      <c r="Q237" s="87"/>
      <c r="R237" s="14"/>
      <c r="S237" s="14"/>
      <c r="T237" s="14"/>
    </row>
    <row r="238" spans="1:20" s="13" customFormat="1" ht="13.5" hidden="1" thickBot="1">
      <c r="A238" s="147"/>
      <c r="B238" s="180" t="s">
        <v>173</v>
      </c>
      <c r="C238" s="181"/>
      <c r="D238" s="181"/>
      <c r="E238" s="182"/>
      <c r="F238" s="148"/>
      <c r="G238" s="149"/>
      <c r="H238" s="152"/>
      <c r="I238" s="152"/>
      <c r="J238" s="152"/>
      <c r="K238" s="152"/>
      <c r="L238" s="152"/>
      <c r="M238" s="151"/>
      <c r="N238" s="152"/>
      <c r="O238" s="152"/>
      <c r="P238" s="152"/>
      <c r="Q238" s="152"/>
      <c r="R238" s="14"/>
      <c r="S238" s="14"/>
      <c r="T238" s="14"/>
    </row>
    <row r="239" spans="1:20" s="13" customFormat="1" hidden="1">
      <c r="A239" s="38"/>
      <c r="B239" s="101" t="s">
        <v>121</v>
      </c>
      <c r="C239" s="90"/>
      <c r="D239" s="91"/>
      <c r="E239" s="91"/>
      <c r="F239" s="90"/>
      <c r="G239" s="42"/>
      <c r="H239" s="43"/>
      <c r="I239" s="44"/>
      <c r="J239" s="43"/>
      <c r="K239" s="43"/>
      <c r="L239" s="45"/>
      <c r="M239" s="46"/>
      <c r="N239" s="45"/>
      <c r="O239" s="45"/>
      <c r="P239" s="45"/>
      <c r="Q239" s="47"/>
      <c r="R239" s="14"/>
      <c r="S239" s="14"/>
    </row>
    <row r="240" spans="1:20" s="13" customFormat="1" hidden="1">
      <c r="A240" s="48">
        <v>1</v>
      </c>
      <c r="B240" s="49" t="s">
        <v>30</v>
      </c>
      <c r="C240" s="50" t="s">
        <v>128</v>
      </c>
      <c r="D240" s="51" t="s">
        <v>31</v>
      </c>
      <c r="E240" s="52" t="s">
        <v>32</v>
      </c>
      <c r="F240" s="52">
        <v>77</v>
      </c>
      <c r="G240" s="53"/>
      <c r="H240" s="54"/>
      <c r="I240" s="55"/>
      <c r="J240" s="54"/>
      <c r="K240" s="54"/>
      <c r="L240" s="56"/>
      <c r="M240" s="57"/>
      <c r="N240" s="56"/>
      <c r="O240" s="56"/>
      <c r="P240" s="56"/>
      <c r="Q240" s="58"/>
      <c r="R240" s="14"/>
      <c r="S240" s="14"/>
    </row>
    <row r="241" spans="1:20" s="13" customFormat="1" hidden="1">
      <c r="A241" s="48">
        <f>A240+1</f>
        <v>2</v>
      </c>
      <c r="B241" s="59" t="s">
        <v>89</v>
      </c>
      <c r="C241" s="50" t="s">
        <v>130</v>
      </c>
      <c r="D241" s="51" t="s">
        <v>31</v>
      </c>
      <c r="E241" s="52" t="s">
        <v>32</v>
      </c>
      <c r="F241" s="52">
        <v>69</v>
      </c>
      <c r="G241" s="53"/>
      <c r="H241" s="54"/>
      <c r="I241" s="55"/>
      <c r="J241" s="54"/>
      <c r="K241" s="54"/>
      <c r="L241" s="56"/>
      <c r="M241" s="57"/>
      <c r="N241" s="56"/>
      <c r="O241" s="56"/>
      <c r="P241" s="56"/>
      <c r="Q241" s="58"/>
      <c r="R241" s="14"/>
      <c r="S241" s="14"/>
      <c r="T241" s="14"/>
    </row>
    <row r="242" spans="1:20" s="13" customFormat="1" hidden="1">
      <c r="A242" s="48">
        <f t="shared" ref="A242:A260" si="35">A241+1</f>
        <v>3</v>
      </c>
      <c r="B242" s="49" t="s">
        <v>35</v>
      </c>
      <c r="C242" s="50" t="s">
        <v>36</v>
      </c>
      <c r="D242" s="51" t="s">
        <v>37</v>
      </c>
      <c r="E242" s="52" t="s">
        <v>32</v>
      </c>
      <c r="F242" s="52">
        <v>37</v>
      </c>
      <c r="G242" s="53"/>
      <c r="H242" s="54"/>
      <c r="I242" s="55"/>
      <c r="J242" s="60"/>
      <c r="K242" s="54"/>
      <c r="L242" s="56"/>
      <c r="M242" s="57"/>
      <c r="N242" s="56"/>
      <c r="O242" s="56"/>
      <c r="P242" s="56"/>
      <c r="Q242" s="58"/>
      <c r="R242" s="14"/>
      <c r="S242" s="14"/>
    </row>
    <row r="243" spans="1:20" s="13" customFormat="1" hidden="1">
      <c r="A243" s="48">
        <f t="shared" si="35"/>
        <v>4</v>
      </c>
      <c r="B243" s="49" t="s">
        <v>34</v>
      </c>
      <c r="C243" s="50">
        <v>3308</v>
      </c>
      <c r="D243" s="51" t="s">
        <v>31</v>
      </c>
      <c r="E243" s="52" t="s">
        <v>32</v>
      </c>
      <c r="F243" s="52">
        <v>2</v>
      </c>
      <c r="G243" s="53"/>
      <c r="H243" s="54"/>
      <c r="I243" s="55"/>
      <c r="J243" s="54"/>
      <c r="K243" s="54"/>
      <c r="L243" s="56"/>
      <c r="M243" s="57"/>
      <c r="N243" s="56"/>
      <c r="O243" s="56"/>
      <c r="P243" s="56"/>
      <c r="Q243" s="58"/>
      <c r="R243" s="14"/>
      <c r="S243" s="14"/>
    </row>
    <row r="244" spans="1:20" s="13" customFormat="1" hidden="1">
      <c r="A244" s="48">
        <f t="shared" si="35"/>
        <v>5</v>
      </c>
      <c r="B244" s="25" t="s">
        <v>138</v>
      </c>
      <c r="C244" s="18" t="s">
        <v>139</v>
      </c>
      <c r="D244" s="92" t="s">
        <v>31</v>
      </c>
      <c r="E244" s="17" t="s">
        <v>32</v>
      </c>
      <c r="F244" s="17">
        <v>1</v>
      </c>
      <c r="G244" s="53"/>
      <c r="H244" s="54"/>
      <c r="I244" s="55"/>
      <c r="J244" s="54"/>
      <c r="K244" s="54"/>
      <c r="L244" s="56"/>
      <c r="M244" s="57"/>
      <c r="N244" s="56"/>
      <c r="O244" s="56"/>
      <c r="P244" s="56"/>
      <c r="Q244" s="58"/>
      <c r="R244" s="14"/>
      <c r="S244" s="14"/>
      <c r="T244" s="14"/>
    </row>
    <row r="245" spans="1:20" s="13" customFormat="1" hidden="1">
      <c r="A245" s="48">
        <f t="shared" si="35"/>
        <v>6</v>
      </c>
      <c r="B245" s="59" t="s">
        <v>39</v>
      </c>
      <c r="C245" s="50" t="s">
        <v>131</v>
      </c>
      <c r="D245" s="51" t="s">
        <v>31</v>
      </c>
      <c r="E245" s="52" t="s">
        <v>32</v>
      </c>
      <c r="F245" s="52">
        <v>7</v>
      </c>
      <c r="G245" s="53"/>
      <c r="H245" s="54"/>
      <c r="I245" s="55"/>
      <c r="J245" s="54"/>
      <c r="K245" s="54"/>
      <c r="L245" s="56"/>
      <c r="M245" s="57"/>
      <c r="N245" s="56"/>
      <c r="O245" s="56"/>
      <c r="P245" s="56"/>
      <c r="Q245" s="58"/>
      <c r="R245" s="14"/>
      <c r="S245" s="14"/>
      <c r="T245" s="14"/>
    </row>
    <row r="246" spans="1:20" s="13" customFormat="1" hidden="1">
      <c r="A246" s="48">
        <f t="shared" si="35"/>
        <v>7</v>
      </c>
      <c r="B246" s="59" t="s">
        <v>40</v>
      </c>
      <c r="C246" s="50">
        <v>3379</v>
      </c>
      <c r="D246" s="51" t="s">
        <v>31</v>
      </c>
      <c r="E246" s="52" t="s">
        <v>32</v>
      </c>
      <c r="F246" s="52">
        <v>2</v>
      </c>
      <c r="G246" s="53"/>
      <c r="H246" s="54"/>
      <c r="I246" s="55"/>
      <c r="J246" s="54"/>
      <c r="K246" s="54"/>
      <c r="L246" s="56"/>
      <c r="M246" s="57"/>
      <c r="N246" s="56"/>
      <c r="O246" s="56"/>
      <c r="P246" s="56"/>
      <c r="Q246" s="58"/>
      <c r="R246" s="14"/>
      <c r="S246" s="14"/>
      <c r="T246" s="14"/>
    </row>
    <row r="247" spans="1:20" s="13" customFormat="1" ht="25.5" hidden="1">
      <c r="A247" s="48">
        <f t="shared" si="35"/>
        <v>8</v>
      </c>
      <c r="B247" s="49" t="s">
        <v>46</v>
      </c>
      <c r="C247" s="62">
        <v>4439</v>
      </c>
      <c r="D247" s="63" t="s">
        <v>31</v>
      </c>
      <c r="E247" s="52" t="s">
        <v>32</v>
      </c>
      <c r="F247" s="52">
        <v>3</v>
      </c>
      <c r="G247" s="53"/>
      <c r="H247" s="54"/>
      <c r="I247" s="55"/>
      <c r="J247" s="54"/>
      <c r="K247" s="54"/>
      <c r="L247" s="56"/>
      <c r="M247" s="57"/>
      <c r="N247" s="56"/>
      <c r="O247" s="56"/>
      <c r="P247" s="56"/>
      <c r="Q247" s="58"/>
      <c r="R247" s="14"/>
      <c r="S247" s="14"/>
      <c r="T247" s="14"/>
    </row>
    <row r="248" spans="1:20" s="13" customFormat="1" hidden="1">
      <c r="A248" s="48">
        <f t="shared" si="35"/>
        <v>9</v>
      </c>
      <c r="B248" s="49" t="s">
        <v>47</v>
      </c>
      <c r="C248" s="62">
        <v>2348</v>
      </c>
      <c r="D248" s="63" t="s">
        <v>31</v>
      </c>
      <c r="E248" s="52" t="s">
        <v>32</v>
      </c>
      <c r="F248" s="52">
        <f>F247</f>
        <v>3</v>
      </c>
      <c r="G248" s="53"/>
      <c r="H248" s="54"/>
      <c r="I248" s="55"/>
      <c r="J248" s="54"/>
      <c r="K248" s="54"/>
      <c r="L248" s="56"/>
      <c r="M248" s="57"/>
      <c r="N248" s="56"/>
      <c r="O248" s="56"/>
      <c r="P248" s="56"/>
      <c r="Q248" s="58"/>
      <c r="R248" s="14"/>
      <c r="S248" s="14"/>
      <c r="T248" s="14"/>
    </row>
    <row r="249" spans="1:20" s="13" customFormat="1" hidden="1">
      <c r="A249" s="48">
        <f t="shared" si="35"/>
        <v>10</v>
      </c>
      <c r="B249" s="59" t="s">
        <v>122</v>
      </c>
      <c r="C249" s="50" t="s">
        <v>123</v>
      </c>
      <c r="D249" s="51" t="s">
        <v>31</v>
      </c>
      <c r="E249" s="52" t="s">
        <v>16</v>
      </c>
      <c r="F249" s="52">
        <v>4</v>
      </c>
      <c r="G249" s="53"/>
      <c r="H249" s="54"/>
      <c r="I249" s="55"/>
      <c r="J249" s="54"/>
      <c r="K249" s="54"/>
      <c r="L249" s="56"/>
      <c r="M249" s="57"/>
      <c r="N249" s="56"/>
      <c r="O249" s="56"/>
      <c r="P249" s="56"/>
      <c r="Q249" s="58"/>
      <c r="R249" s="14"/>
      <c r="S249" s="14"/>
    </row>
    <row r="250" spans="1:20" s="13" customFormat="1" ht="25.5" hidden="1">
      <c r="A250" s="48">
        <f t="shared" si="35"/>
        <v>11</v>
      </c>
      <c r="B250" s="70" t="s">
        <v>56</v>
      </c>
      <c r="C250" s="50">
        <v>4461</v>
      </c>
      <c r="D250" s="51" t="s">
        <v>31</v>
      </c>
      <c r="E250" s="52" t="s">
        <v>16</v>
      </c>
      <c r="F250" s="62">
        <v>1</v>
      </c>
      <c r="G250" s="53"/>
      <c r="H250" s="54"/>
      <c r="I250" s="55"/>
      <c r="J250" s="54"/>
      <c r="K250" s="54"/>
      <c r="L250" s="56"/>
      <c r="M250" s="57"/>
      <c r="N250" s="56"/>
      <c r="O250" s="56"/>
      <c r="P250" s="56"/>
      <c r="Q250" s="58"/>
      <c r="R250" s="14"/>
      <c r="S250" s="14"/>
    </row>
    <row r="251" spans="1:20" s="13" customFormat="1" hidden="1">
      <c r="A251" s="48">
        <f t="shared" si="35"/>
        <v>12</v>
      </c>
      <c r="B251" s="59" t="s">
        <v>59</v>
      </c>
      <c r="C251" s="50">
        <v>3362</v>
      </c>
      <c r="D251" s="51" t="s">
        <v>31</v>
      </c>
      <c r="E251" s="52" t="s">
        <v>16</v>
      </c>
      <c r="F251" s="62">
        <f>F250</f>
        <v>1</v>
      </c>
      <c r="G251" s="53"/>
      <c r="H251" s="54"/>
      <c r="I251" s="55"/>
      <c r="J251" s="54"/>
      <c r="K251" s="54"/>
      <c r="L251" s="56"/>
      <c r="M251" s="57"/>
      <c r="N251" s="56"/>
      <c r="O251" s="56"/>
      <c r="P251" s="56"/>
      <c r="Q251" s="58"/>
      <c r="R251" s="14"/>
      <c r="S251" s="14"/>
    </row>
    <row r="252" spans="1:20" s="13" customFormat="1" ht="25.5" hidden="1">
      <c r="A252" s="48">
        <f t="shared" si="35"/>
        <v>13</v>
      </c>
      <c r="B252" s="59" t="s">
        <v>66</v>
      </c>
      <c r="C252" s="62" t="s">
        <v>67</v>
      </c>
      <c r="D252" s="52"/>
      <c r="E252" s="52" t="s">
        <v>5</v>
      </c>
      <c r="F252" s="67">
        <f>306*3</f>
        <v>918</v>
      </c>
      <c r="G252" s="53"/>
      <c r="H252" s="54"/>
      <c r="I252" s="55"/>
      <c r="J252" s="54"/>
      <c r="K252" s="54"/>
      <c r="L252" s="56"/>
      <c r="M252" s="57"/>
      <c r="N252" s="56"/>
      <c r="O252" s="56"/>
      <c r="P252" s="56"/>
      <c r="Q252" s="58"/>
      <c r="R252" s="14"/>
      <c r="S252" s="14"/>
    </row>
    <row r="253" spans="1:20" s="13" customFormat="1" hidden="1">
      <c r="A253" s="48">
        <f t="shared" si="35"/>
        <v>14</v>
      </c>
      <c r="B253" s="49" t="s">
        <v>70</v>
      </c>
      <c r="C253" s="62" t="s">
        <v>71</v>
      </c>
      <c r="D253" s="50" t="s">
        <v>72</v>
      </c>
      <c r="E253" s="52" t="s">
        <v>16</v>
      </c>
      <c r="F253" s="62">
        <v>2</v>
      </c>
      <c r="G253" s="53"/>
      <c r="H253" s="54"/>
      <c r="I253" s="55"/>
      <c r="J253" s="54"/>
      <c r="K253" s="54"/>
      <c r="L253" s="56"/>
      <c r="M253" s="57"/>
      <c r="N253" s="56"/>
      <c r="O253" s="56"/>
      <c r="P253" s="56"/>
      <c r="Q253" s="58"/>
      <c r="R253" s="14"/>
      <c r="S253" s="14"/>
      <c r="T253" s="14"/>
    </row>
    <row r="254" spans="1:20" s="13" customFormat="1" hidden="1">
      <c r="A254" s="48">
        <f t="shared" si="35"/>
        <v>15</v>
      </c>
      <c r="B254" s="72" t="s">
        <v>73</v>
      </c>
      <c r="C254" s="62"/>
      <c r="D254" s="52"/>
      <c r="E254" s="52"/>
      <c r="F254" s="62"/>
      <c r="G254" s="53"/>
      <c r="H254" s="54"/>
      <c r="I254" s="55"/>
      <c r="J254" s="54"/>
      <c r="K254" s="54"/>
      <c r="L254" s="56"/>
      <c r="M254" s="57"/>
      <c r="N254" s="56"/>
      <c r="O254" s="56"/>
      <c r="P254" s="56"/>
      <c r="Q254" s="58"/>
      <c r="R254" s="14"/>
      <c r="S254" s="14"/>
      <c r="T254" s="14"/>
    </row>
    <row r="255" spans="1:20" s="13" customFormat="1" hidden="1">
      <c r="A255" s="48">
        <f t="shared" si="35"/>
        <v>16</v>
      </c>
      <c r="B255" s="73" t="s">
        <v>22</v>
      </c>
      <c r="C255" s="74" t="s">
        <v>74</v>
      </c>
      <c r="D255" s="52"/>
      <c r="E255" s="62" t="s">
        <v>16</v>
      </c>
      <c r="F255" s="62">
        <f>F240+F243+F247+F249+F250</f>
        <v>87</v>
      </c>
      <c r="G255" s="53"/>
      <c r="H255" s="54"/>
      <c r="I255" s="55"/>
      <c r="J255" s="54"/>
      <c r="K255" s="54"/>
      <c r="L255" s="56"/>
      <c r="M255" s="57"/>
      <c r="N255" s="56"/>
      <c r="O255" s="56"/>
      <c r="P255" s="56"/>
      <c r="Q255" s="58"/>
      <c r="R255" s="14"/>
      <c r="S255" s="14"/>
      <c r="T255" s="14"/>
    </row>
    <row r="256" spans="1:20" s="13" customFormat="1" hidden="1">
      <c r="A256" s="48">
        <f t="shared" si="35"/>
        <v>17</v>
      </c>
      <c r="B256" s="75" t="s">
        <v>75</v>
      </c>
      <c r="C256" s="76" t="s">
        <v>76</v>
      </c>
      <c r="D256" s="62" t="s">
        <v>77</v>
      </c>
      <c r="E256" s="62" t="s">
        <v>5</v>
      </c>
      <c r="F256" s="67">
        <f>F252</f>
        <v>918</v>
      </c>
      <c r="G256" s="53"/>
      <c r="H256" s="54"/>
      <c r="I256" s="55"/>
      <c r="J256" s="54"/>
      <c r="K256" s="54"/>
      <c r="L256" s="56"/>
      <c r="M256" s="57"/>
      <c r="N256" s="56"/>
      <c r="O256" s="56"/>
      <c r="P256" s="56"/>
      <c r="Q256" s="58"/>
      <c r="R256" s="14"/>
      <c r="S256" s="14"/>
      <c r="T256" s="14"/>
    </row>
    <row r="257" spans="1:20" s="13" customFormat="1" hidden="1">
      <c r="A257" s="48">
        <f t="shared" si="35"/>
        <v>18</v>
      </c>
      <c r="B257" s="75" t="s">
        <v>78</v>
      </c>
      <c r="C257" s="76" t="s">
        <v>79</v>
      </c>
      <c r="D257" s="62" t="s">
        <v>80</v>
      </c>
      <c r="E257" s="62" t="s">
        <v>5</v>
      </c>
      <c r="F257" s="67">
        <f>2*6</f>
        <v>12</v>
      </c>
      <c r="G257" s="53"/>
      <c r="H257" s="54"/>
      <c r="I257" s="55"/>
      <c r="J257" s="54"/>
      <c r="K257" s="54"/>
      <c r="L257" s="56"/>
      <c r="M257" s="57"/>
      <c r="N257" s="56"/>
      <c r="O257" s="56"/>
      <c r="P257" s="56"/>
      <c r="Q257" s="58"/>
      <c r="R257" s="14"/>
      <c r="S257" s="14"/>
      <c r="T257" s="14"/>
    </row>
    <row r="258" spans="1:20" s="13" customFormat="1" hidden="1">
      <c r="A258" s="48">
        <f t="shared" si="35"/>
        <v>19</v>
      </c>
      <c r="B258" s="49" t="s">
        <v>23</v>
      </c>
      <c r="C258" s="62" t="s">
        <v>24</v>
      </c>
      <c r="D258" s="52"/>
      <c r="E258" s="52" t="s">
        <v>16</v>
      </c>
      <c r="F258" s="62">
        <f>(F256+F257)*3</f>
        <v>2790</v>
      </c>
      <c r="G258" s="53"/>
      <c r="H258" s="54"/>
      <c r="I258" s="55"/>
      <c r="J258" s="54"/>
      <c r="K258" s="54"/>
      <c r="L258" s="56"/>
      <c r="M258" s="57"/>
      <c r="N258" s="56"/>
      <c r="O258" s="56"/>
      <c r="P258" s="56"/>
      <c r="Q258" s="58"/>
      <c r="R258" s="14"/>
      <c r="S258" s="14"/>
      <c r="T258" s="14"/>
    </row>
    <row r="259" spans="1:20" s="13" customFormat="1" ht="15.75" hidden="1" customHeight="1">
      <c r="A259" s="48">
        <f t="shared" si="35"/>
        <v>20</v>
      </c>
      <c r="B259" s="49" t="s">
        <v>81</v>
      </c>
      <c r="C259" s="62" t="s">
        <v>25</v>
      </c>
      <c r="D259" s="52"/>
      <c r="E259" s="52" t="s">
        <v>16</v>
      </c>
      <c r="F259" s="62">
        <f>F258</f>
        <v>2790</v>
      </c>
      <c r="G259" s="53"/>
      <c r="H259" s="54"/>
      <c r="I259" s="55"/>
      <c r="J259" s="54"/>
      <c r="K259" s="54"/>
      <c r="L259" s="56"/>
      <c r="M259" s="57"/>
      <c r="N259" s="56"/>
      <c r="O259" s="56"/>
      <c r="P259" s="56"/>
      <c r="Q259" s="58"/>
      <c r="R259" s="14"/>
      <c r="S259" s="14"/>
      <c r="T259" s="14"/>
    </row>
    <row r="260" spans="1:20" s="13" customFormat="1" ht="25.5" hidden="1">
      <c r="A260" s="48">
        <f t="shared" si="35"/>
        <v>21</v>
      </c>
      <c r="B260" s="75" t="s">
        <v>15</v>
      </c>
      <c r="C260" s="76" t="s">
        <v>74</v>
      </c>
      <c r="D260" s="52"/>
      <c r="E260" s="52" t="s">
        <v>14</v>
      </c>
      <c r="F260" s="62">
        <v>1</v>
      </c>
      <c r="G260" s="53"/>
      <c r="H260" s="54"/>
      <c r="I260" s="55"/>
      <c r="J260" s="54"/>
      <c r="K260" s="54"/>
      <c r="L260" s="56"/>
      <c r="M260" s="57"/>
      <c r="N260" s="56"/>
      <c r="O260" s="56"/>
      <c r="P260" s="56"/>
      <c r="Q260" s="58"/>
      <c r="R260" s="14"/>
      <c r="S260" s="14"/>
      <c r="T260" s="14"/>
    </row>
    <row r="261" spans="1:20" s="13" customFormat="1" ht="26.25" hidden="1" thickBot="1">
      <c r="A261" s="77">
        <f>A260+1</f>
        <v>22</v>
      </c>
      <c r="B261" s="78" t="s">
        <v>18</v>
      </c>
      <c r="C261" s="79" t="s">
        <v>82</v>
      </c>
      <c r="D261" s="80" t="s">
        <v>83</v>
      </c>
      <c r="E261" s="80" t="s">
        <v>14</v>
      </c>
      <c r="F261" s="81">
        <v>1</v>
      </c>
      <c r="G261" s="82"/>
      <c r="H261" s="83"/>
      <c r="I261" s="84"/>
      <c r="J261" s="83"/>
      <c r="K261" s="83"/>
      <c r="L261" s="85"/>
      <c r="M261" s="86"/>
      <c r="N261" s="85"/>
      <c r="O261" s="85"/>
      <c r="P261" s="85"/>
      <c r="Q261" s="87"/>
      <c r="R261" s="14"/>
      <c r="S261" s="14"/>
      <c r="T261" s="14"/>
    </row>
    <row r="262" spans="1:20" s="13" customFormat="1" ht="13.5" hidden="1" thickBot="1">
      <c r="A262" s="147"/>
      <c r="B262" s="180" t="s">
        <v>173</v>
      </c>
      <c r="C262" s="181"/>
      <c r="D262" s="181"/>
      <c r="E262" s="182"/>
      <c r="F262" s="148"/>
      <c r="G262" s="149"/>
      <c r="H262" s="152"/>
      <c r="I262" s="152"/>
      <c r="J262" s="152"/>
      <c r="K262" s="152"/>
      <c r="L262" s="152"/>
      <c r="M262" s="149"/>
      <c r="N262" s="152"/>
      <c r="O262" s="152"/>
      <c r="P262" s="152"/>
      <c r="Q262" s="152"/>
      <c r="R262" s="14"/>
      <c r="S262" s="14"/>
      <c r="T262" s="14"/>
    </row>
    <row r="263" spans="1:20" s="13" customFormat="1" hidden="1">
      <c r="A263" s="38"/>
      <c r="B263" s="102" t="s">
        <v>124</v>
      </c>
      <c r="C263" s="103"/>
      <c r="D263" s="91"/>
      <c r="E263" s="90"/>
      <c r="F263" s="90"/>
      <c r="G263" s="42"/>
      <c r="H263" s="43"/>
      <c r="I263" s="44"/>
      <c r="J263" s="43"/>
      <c r="K263" s="43"/>
      <c r="L263" s="45"/>
      <c r="M263" s="46"/>
      <c r="N263" s="45"/>
      <c r="O263" s="45"/>
      <c r="P263" s="45"/>
      <c r="Q263" s="47"/>
      <c r="R263" s="14"/>
      <c r="S263" s="14"/>
      <c r="T263" s="14"/>
    </row>
    <row r="264" spans="1:20" s="13" customFormat="1" hidden="1">
      <c r="A264" s="48">
        <v>1</v>
      </c>
      <c r="B264" s="49" t="s">
        <v>30</v>
      </c>
      <c r="C264" s="50" t="s">
        <v>128</v>
      </c>
      <c r="D264" s="51" t="s">
        <v>31</v>
      </c>
      <c r="E264" s="52" t="s">
        <v>32</v>
      </c>
      <c r="F264" s="52">
        <v>10</v>
      </c>
      <c r="G264" s="53"/>
      <c r="H264" s="54"/>
      <c r="I264" s="55"/>
      <c r="J264" s="54"/>
      <c r="K264" s="54"/>
      <c r="L264" s="56"/>
      <c r="M264" s="57"/>
      <c r="N264" s="56"/>
      <c r="O264" s="56"/>
      <c r="P264" s="56"/>
      <c r="Q264" s="58"/>
      <c r="R264" s="14"/>
      <c r="S264" s="14"/>
    </row>
    <row r="265" spans="1:20" s="13" customFormat="1" hidden="1">
      <c r="A265" s="48">
        <f>A264+1</f>
        <v>2</v>
      </c>
      <c r="B265" s="59" t="s">
        <v>89</v>
      </c>
      <c r="C265" s="50" t="s">
        <v>130</v>
      </c>
      <c r="D265" s="51" t="s">
        <v>31</v>
      </c>
      <c r="E265" s="52" t="s">
        <v>32</v>
      </c>
      <c r="F265" s="52">
        <v>7</v>
      </c>
      <c r="G265" s="53"/>
      <c r="H265" s="54"/>
      <c r="I265" s="55"/>
      <c r="J265" s="54"/>
      <c r="K265" s="54"/>
      <c r="L265" s="56"/>
      <c r="M265" s="57"/>
      <c r="N265" s="56"/>
      <c r="O265" s="56"/>
      <c r="P265" s="56"/>
      <c r="Q265" s="58"/>
      <c r="R265" s="14"/>
      <c r="S265" s="14"/>
    </row>
    <row r="266" spans="1:20" s="13" customFormat="1" hidden="1">
      <c r="A266" s="48">
        <f t="shared" ref="A266:A290" si="36">A265+1</f>
        <v>3</v>
      </c>
      <c r="B266" s="49" t="s">
        <v>34</v>
      </c>
      <c r="C266" s="50">
        <v>3308</v>
      </c>
      <c r="D266" s="51" t="s">
        <v>31</v>
      </c>
      <c r="E266" s="52" t="s">
        <v>32</v>
      </c>
      <c r="F266" s="52">
        <v>8</v>
      </c>
      <c r="G266" s="53"/>
      <c r="H266" s="54"/>
      <c r="I266" s="55"/>
      <c r="J266" s="54"/>
      <c r="K266" s="54"/>
      <c r="L266" s="56"/>
      <c r="M266" s="57"/>
      <c r="N266" s="56"/>
      <c r="O266" s="56"/>
      <c r="P266" s="56"/>
      <c r="Q266" s="58"/>
      <c r="R266" s="14"/>
      <c r="S266" s="14"/>
    </row>
    <row r="267" spans="1:20" s="13" customFormat="1" hidden="1">
      <c r="A267" s="48">
        <f t="shared" si="36"/>
        <v>4</v>
      </c>
      <c r="B267" s="25" t="s">
        <v>138</v>
      </c>
      <c r="C267" s="18" t="s">
        <v>139</v>
      </c>
      <c r="D267" s="92" t="s">
        <v>31</v>
      </c>
      <c r="E267" s="17" t="s">
        <v>32</v>
      </c>
      <c r="F267" s="17">
        <v>6</v>
      </c>
      <c r="G267" s="53"/>
      <c r="H267" s="54"/>
      <c r="I267" s="55"/>
      <c r="J267" s="54"/>
      <c r="K267" s="54"/>
      <c r="L267" s="56"/>
      <c r="M267" s="57"/>
      <c r="N267" s="56"/>
      <c r="O267" s="56"/>
      <c r="P267" s="56"/>
      <c r="Q267" s="58"/>
      <c r="R267" s="14"/>
      <c r="S267" s="14"/>
      <c r="T267" s="14"/>
    </row>
    <row r="268" spans="1:20" s="13" customFormat="1" hidden="1">
      <c r="A268" s="48">
        <f t="shared" si="36"/>
        <v>5</v>
      </c>
      <c r="B268" s="59" t="s">
        <v>39</v>
      </c>
      <c r="C268" s="50" t="s">
        <v>131</v>
      </c>
      <c r="D268" s="51" t="s">
        <v>31</v>
      </c>
      <c r="E268" s="52" t="s">
        <v>32</v>
      </c>
      <c r="F268" s="52">
        <v>3</v>
      </c>
      <c r="G268" s="53"/>
      <c r="H268" s="54"/>
      <c r="I268" s="55"/>
      <c r="J268" s="54"/>
      <c r="K268" s="54"/>
      <c r="L268" s="56"/>
      <c r="M268" s="57"/>
      <c r="N268" s="56"/>
      <c r="O268" s="56"/>
      <c r="P268" s="56"/>
      <c r="Q268" s="58"/>
      <c r="R268" s="14"/>
      <c r="S268" s="14"/>
      <c r="T268" s="14"/>
    </row>
    <row r="269" spans="1:20" s="13" customFormat="1" hidden="1">
      <c r="A269" s="48">
        <f t="shared" si="36"/>
        <v>6</v>
      </c>
      <c r="B269" s="59" t="s">
        <v>40</v>
      </c>
      <c r="C269" s="50">
        <v>3379</v>
      </c>
      <c r="D269" s="51" t="s">
        <v>31</v>
      </c>
      <c r="E269" s="52" t="s">
        <v>32</v>
      </c>
      <c r="F269" s="52">
        <v>2</v>
      </c>
      <c r="G269" s="53"/>
      <c r="H269" s="54"/>
      <c r="I269" s="55"/>
      <c r="J269" s="54"/>
      <c r="K269" s="54"/>
      <c r="L269" s="56"/>
      <c r="M269" s="57"/>
      <c r="N269" s="56"/>
      <c r="O269" s="56"/>
      <c r="P269" s="56"/>
      <c r="Q269" s="58"/>
      <c r="R269" s="14"/>
      <c r="S269" s="14"/>
      <c r="T269" s="14"/>
    </row>
    <row r="270" spans="1:20" s="13" customFormat="1" ht="25.5" hidden="1">
      <c r="A270" s="48">
        <f t="shared" si="36"/>
        <v>7</v>
      </c>
      <c r="B270" s="49" t="s">
        <v>46</v>
      </c>
      <c r="C270" s="62">
        <v>4439</v>
      </c>
      <c r="D270" s="63" t="s">
        <v>31</v>
      </c>
      <c r="E270" s="52" t="s">
        <v>32</v>
      </c>
      <c r="F270" s="52">
        <v>4</v>
      </c>
      <c r="G270" s="53"/>
      <c r="H270" s="54"/>
      <c r="I270" s="55"/>
      <c r="J270" s="54"/>
      <c r="K270" s="54"/>
      <c r="L270" s="56"/>
      <c r="M270" s="57"/>
      <c r="N270" s="56"/>
      <c r="O270" s="56"/>
      <c r="P270" s="56"/>
      <c r="Q270" s="58"/>
      <c r="R270" s="14"/>
      <c r="S270" s="14"/>
      <c r="T270" s="14"/>
    </row>
    <row r="271" spans="1:20" s="13" customFormat="1" hidden="1">
      <c r="A271" s="48">
        <f t="shared" si="36"/>
        <v>8</v>
      </c>
      <c r="B271" s="49" t="s">
        <v>47</v>
      </c>
      <c r="C271" s="62">
        <v>2348</v>
      </c>
      <c r="D271" s="63" t="s">
        <v>31</v>
      </c>
      <c r="E271" s="52" t="s">
        <v>32</v>
      </c>
      <c r="F271" s="52">
        <f>F270</f>
        <v>4</v>
      </c>
      <c r="G271" s="53"/>
      <c r="H271" s="54"/>
      <c r="I271" s="55"/>
      <c r="J271" s="54"/>
      <c r="K271" s="54"/>
      <c r="L271" s="56"/>
      <c r="M271" s="57"/>
      <c r="N271" s="56"/>
      <c r="O271" s="56"/>
      <c r="P271" s="56"/>
      <c r="Q271" s="58"/>
      <c r="R271" s="14"/>
      <c r="S271" s="14"/>
      <c r="T271" s="14"/>
    </row>
    <row r="272" spans="1:20" s="13" customFormat="1" hidden="1">
      <c r="A272" s="48">
        <f t="shared" si="36"/>
        <v>9</v>
      </c>
      <c r="B272" s="59" t="s">
        <v>48</v>
      </c>
      <c r="C272" s="50" t="s">
        <v>21</v>
      </c>
      <c r="D272" s="63" t="s">
        <v>49</v>
      </c>
      <c r="E272" s="52" t="s">
        <v>16</v>
      </c>
      <c r="F272" s="52">
        <v>1</v>
      </c>
      <c r="G272" s="53"/>
      <c r="H272" s="54"/>
      <c r="I272" s="55"/>
      <c r="J272" s="54"/>
      <c r="K272" s="54"/>
      <c r="L272" s="56"/>
      <c r="M272" s="57"/>
      <c r="N272" s="56"/>
      <c r="O272" s="56"/>
      <c r="P272" s="56"/>
      <c r="Q272" s="58"/>
      <c r="R272" s="14"/>
      <c r="S272" s="14"/>
      <c r="T272" s="14"/>
    </row>
    <row r="273" spans="1:20" s="13" customFormat="1" hidden="1">
      <c r="A273" s="48">
        <f t="shared" si="36"/>
        <v>10</v>
      </c>
      <c r="B273" s="21" t="s">
        <v>50</v>
      </c>
      <c r="C273" s="65" t="s">
        <v>21</v>
      </c>
      <c r="D273" s="104" t="s">
        <v>49</v>
      </c>
      <c r="E273" s="52" t="s">
        <v>16</v>
      </c>
      <c r="F273" s="52">
        <v>2</v>
      </c>
      <c r="G273" s="53"/>
      <c r="H273" s="54"/>
      <c r="I273" s="55"/>
      <c r="J273" s="54"/>
      <c r="K273" s="54"/>
      <c r="L273" s="56"/>
      <c r="M273" s="57"/>
      <c r="N273" s="56"/>
      <c r="O273" s="56"/>
      <c r="P273" s="56"/>
      <c r="Q273" s="58"/>
      <c r="R273" s="14"/>
      <c r="S273" s="14"/>
    </row>
    <row r="274" spans="1:20" s="13" customFormat="1" ht="25.5" hidden="1">
      <c r="A274" s="48">
        <f t="shared" si="36"/>
        <v>11</v>
      </c>
      <c r="B274" s="70" t="s">
        <v>58</v>
      </c>
      <c r="C274" s="50">
        <v>3364</v>
      </c>
      <c r="D274" s="51" t="s">
        <v>31</v>
      </c>
      <c r="E274" s="52" t="s">
        <v>16</v>
      </c>
      <c r="F274" s="62">
        <v>1</v>
      </c>
      <c r="G274" s="53"/>
      <c r="H274" s="54"/>
      <c r="I274" s="55"/>
      <c r="J274" s="54"/>
      <c r="K274" s="54"/>
      <c r="L274" s="56"/>
      <c r="M274" s="57"/>
      <c r="N274" s="56"/>
      <c r="O274" s="56"/>
      <c r="P274" s="56"/>
      <c r="Q274" s="58"/>
      <c r="R274" s="14"/>
      <c r="S274" s="14"/>
    </row>
    <row r="275" spans="1:20" s="13" customFormat="1" hidden="1">
      <c r="A275" s="48">
        <f t="shared" si="36"/>
        <v>12</v>
      </c>
      <c r="B275" s="59" t="s">
        <v>59</v>
      </c>
      <c r="C275" s="50">
        <v>3362</v>
      </c>
      <c r="D275" s="51" t="s">
        <v>31</v>
      </c>
      <c r="E275" s="52" t="s">
        <v>16</v>
      </c>
      <c r="F275" s="62">
        <f>F274</f>
        <v>1</v>
      </c>
      <c r="G275" s="53"/>
      <c r="H275" s="54"/>
      <c r="I275" s="55"/>
      <c r="J275" s="54"/>
      <c r="K275" s="54"/>
      <c r="L275" s="56"/>
      <c r="M275" s="57"/>
      <c r="N275" s="56"/>
      <c r="O275" s="56"/>
      <c r="P275" s="56"/>
      <c r="Q275" s="58"/>
      <c r="R275" s="14"/>
      <c r="S275" s="14"/>
    </row>
    <row r="276" spans="1:20" s="13" customFormat="1" hidden="1">
      <c r="A276" s="48">
        <f t="shared" si="36"/>
        <v>13</v>
      </c>
      <c r="B276" s="59" t="s">
        <v>20</v>
      </c>
      <c r="C276" s="50" t="s">
        <v>19</v>
      </c>
      <c r="D276" s="51" t="s">
        <v>60</v>
      </c>
      <c r="E276" s="52" t="s">
        <v>16</v>
      </c>
      <c r="F276" s="62">
        <v>1</v>
      </c>
      <c r="G276" s="53"/>
      <c r="H276" s="54"/>
      <c r="I276" s="55"/>
      <c r="J276" s="54"/>
      <c r="K276" s="54"/>
      <c r="L276" s="56"/>
      <c r="M276" s="57"/>
      <c r="N276" s="56"/>
      <c r="O276" s="56"/>
      <c r="P276" s="56"/>
      <c r="Q276" s="58"/>
      <c r="R276" s="14"/>
      <c r="S276" s="14"/>
    </row>
    <row r="277" spans="1:20" s="13" customFormat="1" hidden="1">
      <c r="A277" s="48">
        <f t="shared" si="36"/>
        <v>14</v>
      </c>
      <c r="B277" s="71" t="s">
        <v>87</v>
      </c>
      <c r="C277" s="50" t="s">
        <v>137</v>
      </c>
      <c r="D277" s="51" t="s">
        <v>62</v>
      </c>
      <c r="E277" s="52" t="s">
        <v>32</v>
      </c>
      <c r="F277" s="52">
        <f>F276*2</f>
        <v>2</v>
      </c>
      <c r="G277" s="53"/>
      <c r="H277" s="54"/>
      <c r="I277" s="55"/>
      <c r="J277" s="54"/>
      <c r="K277" s="54"/>
      <c r="L277" s="56"/>
      <c r="M277" s="57"/>
      <c r="N277" s="56"/>
      <c r="O277" s="56"/>
      <c r="P277" s="56"/>
      <c r="Q277" s="58"/>
      <c r="R277" s="14"/>
      <c r="S277" s="14"/>
      <c r="T277" s="14"/>
    </row>
    <row r="278" spans="1:20" s="13" customFormat="1" ht="25.5" hidden="1">
      <c r="A278" s="48">
        <f t="shared" si="36"/>
        <v>15</v>
      </c>
      <c r="B278" s="59" t="s">
        <v>66</v>
      </c>
      <c r="C278" s="62" t="s">
        <v>67</v>
      </c>
      <c r="D278" s="52"/>
      <c r="E278" s="52" t="s">
        <v>5</v>
      </c>
      <c r="F278" s="67">
        <f>170*3</f>
        <v>510</v>
      </c>
      <c r="G278" s="53"/>
      <c r="H278" s="54"/>
      <c r="I278" s="55"/>
      <c r="J278" s="54"/>
      <c r="K278" s="54"/>
      <c r="L278" s="56"/>
      <c r="M278" s="57"/>
      <c r="N278" s="56"/>
      <c r="O278" s="56"/>
      <c r="P278" s="56"/>
      <c r="Q278" s="58"/>
      <c r="R278" s="14"/>
      <c r="S278" s="14"/>
      <c r="T278" s="14"/>
    </row>
    <row r="279" spans="1:20" s="13" customFormat="1" hidden="1">
      <c r="A279" s="48">
        <f t="shared" si="36"/>
        <v>16</v>
      </c>
      <c r="B279" s="59" t="s">
        <v>68</v>
      </c>
      <c r="C279" s="62" t="s">
        <v>69</v>
      </c>
      <c r="D279" s="52"/>
      <c r="E279" s="52" t="s">
        <v>5</v>
      </c>
      <c r="F279" s="67">
        <f>F276*30</f>
        <v>30</v>
      </c>
      <c r="G279" s="53"/>
      <c r="H279" s="54"/>
      <c r="I279" s="55"/>
      <c r="J279" s="54"/>
      <c r="K279" s="54"/>
      <c r="L279" s="56"/>
      <c r="M279" s="57"/>
      <c r="N279" s="56"/>
      <c r="O279" s="56"/>
      <c r="P279" s="56"/>
      <c r="Q279" s="58"/>
      <c r="R279" s="14"/>
      <c r="S279" s="14"/>
      <c r="T279" s="14"/>
    </row>
    <row r="280" spans="1:20" s="13" customFormat="1" ht="28.5" hidden="1">
      <c r="A280" s="48">
        <f t="shared" si="36"/>
        <v>17</v>
      </c>
      <c r="B280" s="59" t="s">
        <v>120</v>
      </c>
      <c r="C280" s="96" t="s">
        <v>125</v>
      </c>
      <c r="D280" s="52" t="s">
        <v>126</v>
      </c>
      <c r="E280" s="52" t="s">
        <v>5</v>
      </c>
      <c r="F280" s="94">
        <f>22*3</f>
        <v>66</v>
      </c>
      <c r="G280" s="53"/>
      <c r="H280" s="54"/>
      <c r="I280" s="55"/>
      <c r="J280" s="54"/>
      <c r="K280" s="54"/>
      <c r="L280" s="56"/>
      <c r="M280" s="57"/>
      <c r="N280" s="56"/>
      <c r="O280" s="56"/>
      <c r="P280" s="56"/>
      <c r="Q280" s="58"/>
      <c r="R280" s="14"/>
      <c r="S280" s="14"/>
      <c r="T280" s="14"/>
    </row>
    <row r="281" spans="1:20" s="13" customFormat="1" hidden="1">
      <c r="A281" s="48">
        <f t="shared" si="36"/>
        <v>18</v>
      </c>
      <c r="B281" s="49" t="s">
        <v>70</v>
      </c>
      <c r="C281" s="62" t="s">
        <v>71</v>
      </c>
      <c r="D281" s="50" t="s">
        <v>72</v>
      </c>
      <c r="E281" s="52" t="s">
        <v>16</v>
      </c>
      <c r="F281" s="62">
        <v>2</v>
      </c>
      <c r="G281" s="53"/>
      <c r="H281" s="54"/>
      <c r="I281" s="55"/>
      <c r="J281" s="54"/>
      <c r="K281" s="54"/>
      <c r="L281" s="56"/>
      <c r="M281" s="57"/>
      <c r="N281" s="56"/>
      <c r="O281" s="56"/>
      <c r="P281" s="56"/>
      <c r="Q281" s="58"/>
      <c r="R281" s="14"/>
      <c r="S281" s="14"/>
      <c r="T281" s="14"/>
    </row>
    <row r="282" spans="1:20" s="13" customFormat="1" hidden="1">
      <c r="A282" s="48">
        <f t="shared" si="36"/>
        <v>19</v>
      </c>
      <c r="B282" s="72" t="s">
        <v>73</v>
      </c>
      <c r="C282" s="62"/>
      <c r="D282" s="52"/>
      <c r="E282" s="52"/>
      <c r="F282" s="62"/>
      <c r="G282" s="53"/>
      <c r="H282" s="54"/>
      <c r="I282" s="55"/>
      <c r="J282" s="54"/>
      <c r="K282" s="54"/>
      <c r="L282" s="56"/>
      <c r="M282" s="57"/>
      <c r="N282" s="56"/>
      <c r="O282" s="56"/>
      <c r="P282" s="56"/>
      <c r="Q282" s="58"/>
      <c r="R282" s="14"/>
      <c r="S282" s="14"/>
      <c r="T282" s="14"/>
    </row>
    <row r="283" spans="1:20" s="13" customFormat="1" ht="15.75" hidden="1" customHeight="1">
      <c r="A283" s="48">
        <f t="shared" si="36"/>
        <v>20</v>
      </c>
      <c r="B283" s="73" t="s">
        <v>22</v>
      </c>
      <c r="C283" s="74" t="s">
        <v>74</v>
      </c>
      <c r="D283" s="52"/>
      <c r="E283" s="62" t="s">
        <v>16</v>
      </c>
      <c r="F283" s="62">
        <f>F264+F266+F270+F272+F273+F274</f>
        <v>26</v>
      </c>
      <c r="G283" s="53"/>
      <c r="H283" s="54"/>
      <c r="I283" s="55"/>
      <c r="J283" s="54"/>
      <c r="K283" s="54"/>
      <c r="L283" s="56"/>
      <c r="M283" s="57"/>
      <c r="N283" s="56"/>
      <c r="O283" s="56"/>
      <c r="P283" s="56"/>
      <c r="Q283" s="58"/>
      <c r="R283" s="14"/>
      <c r="S283" s="14"/>
      <c r="T283" s="14"/>
    </row>
    <row r="284" spans="1:20" s="13" customFormat="1" hidden="1">
      <c r="A284" s="48">
        <f t="shared" si="36"/>
        <v>21</v>
      </c>
      <c r="B284" s="75" t="s">
        <v>75</v>
      </c>
      <c r="C284" s="76" t="s">
        <v>76</v>
      </c>
      <c r="D284" s="62" t="s">
        <v>77</v>
      </c>
      <c r="E284" s="62" t="s">
        <v>5</v>
      </c>
      <c r="F284" s="67">
        <f>F278+F279</f>
        <v>540</v>
      </c>
      <c r="G284" s="53"/>
      <c r="H284" s="54"/>
      <c r="I284" s="55"/>
      <c r="J284" s="54"/>
      <c r="K284" s="54"/>
      <c r="L284" s="56"/>
      <c r="M284" s="57"/>
      <c r="N284" s="56"/>
      <c r="O284" s="56"/>
      <c r="P284" s="56"/>
      <c r="Q284" s="58"/>
      <c r="R284" s="14"/>
      <c r="S284" s="14"/>
      <c r="T284" s="14"/>
    </row>
    <row r="285" spans="1:20" s="13" customFormat="1" hidden="1">
      <c r="A285" s="48">
        <f t="shared" si="36"/>
        <v>22</v>
      </c>
      <c r="B285" s="75" t="s">
        <v>78</v>
      </c>
      <c r="C285" s="76" t="s">
        <v>79</v>
      </c>
      <c r="D285" s="62" t="s">
        <v>80</v>
      </c>
      <c r="E285" s="62" t="s">
        <v>5</v>
      </c>
      <c r="F285" s="67">
        <f>F280</f>
        <v>66</v>
      </c>
      <c r="G285" s="53"/>
      <c r="H285" s="54"/>
      <c r="I285" s="55"/>
      <c r="J285" s="54"/>
      <c r="K285" s="54"/>
      <c r="L285" s="56"/>
      <c r="M285" s="57"/>
      <c r="N285" s="56"/>
      <c r="O285" s="56"/>
      <c r="P285" s="56"/>
      <c r="Q285" s="58"/>
      <c r="R285" s="14"/>
      <c r="S285" s="14"/>
      <c r="T285" s="14"/>
    </row>
    <row r="286" spans="1:20" s="13" customFormat="1" hidden="1">
      <c r="A286" s="48">
        <f t="shared" si="36"/>
        <v>23</v>
      </c>
      <c r="B286" s="49" t="s">
        <v>23</v>
      </c>
      <c r="C286" s="62" t="s">
        <v>24</v>
      </c>
      <c r="D286" s="52"/>
      <c r="E286" s="52" t="s">
        <v>16</v>
      </c>
      <c r="F286" s="62">
        <f>(F284+F285)*3</f>
        <v>1818</v>
      </c>
      <c r="G286" s="53"/>
      <c r="H286" s="54"/>
      <c r="I286" s="55"/>
      <c r="J286" s="54"/>
      <c r="K286" s="54"/>
      <c r="L286" s="56"/>
      <c r="M286" s="57"/>
      <c r="N286" s="56"/>
      <c r="O286" s="56"/>
      <c r="P286" s="56"/>
      <c r="Q286" s="58"/>
      <c r="R286" s="14"/>
      <c r="S286" s="14"/>
      <c r="T286" s="14"/>
    </row>
    <row r="287" spans="1:20" s="13" customFormat="1" hidden="1">
      <c r="A287" s="48">
        <f t="shared" si="36"/>
        <v>24</v>
      </c>
      <c r="B287" s="49" t="s">
        <v>81</v>
      </c>
      <c r="C287" s="62" t="s">
        <v>25</v>
      </c>
      <c r="D287" s="52"/>
      <c r="E287" s="52" t="s">
        <v>16</v>
      </c>
      <c r="F287" s="62">
        <f>F286</f>
        <v>1818</v>
      </c>
      <c r="G287" s="53"/>
      <c r="H287" s="54"/>
      <c r="I287" s="55"/>
      <c r="J287" s="54"/>
      <c r="K287" s="54"/>
      <c r="L287" s="56"/>
      <c r="M287" s="57"/>
      <c r="N287" s="56"/>
      <c r="O287" s="56"/>
      <c r="P287" s="56"/>
      <c r="Q287" s="58"/>
      <c r="R287" s="14"/>
      <c r="S287" s="14"/>
      <c r="T287" s="14"/>
    </row>
    <row r="288" spans="1:20" s="13" customFormat="1" ht="24.75" hidden="1" customHeight="1">
      <c r="A288" s="48">
        <f t="shared" si="36"/>
        <v>25</v>
      </c>
      <c r="B288" s="75" t="s">
        <v>15</v>
      </c>
      <c r="C288" s="76" t="s">
        <v>74</v>
      </c>
      <c r="D288" s="52"/>
      <c r="E288" s="52" t="s">
        <v>14</v>
      </c>
      <c r="F288" s="62">
        <v>1</v>
      </c>
      <c r="G288" s="53"/>
      <c r="H288" s="54"/>
      <c r="I288" s="55"/>
      <c r="J288" s="54"/>
      <c r="K288" s="54"/>
      <c r="L288" s="56"/>
      <c r="M288" s="57"/>
      <c r="N288" s="56"/>
      <c r="O288" s="56"/>
      <c r="P288" s="56"/>
      <c r="Q288" s="58"/>
      <c r="R288" s="14"/>
      <c r="S288" s="14"/>
      <c r="T288" s="14"/>
    </row>
    <row r="289" spans="1:20" s="13" customFormat="1" hidden="1">
      <c r="A289" s="48">
        <f t="shared" si="36"/>
        <v>26</v>
      </c>
      <c r="B289" s="71" t="s">
        <v>140</v>
      </c>
      <c r="C289" s="50"/>
      <c r="D289" s="51"/>
      <c r="E289" s="52" t="s">
        <v>14</v>
      </c>
      <c r="F289" s="52">
        <v>2</v>
      </c>
      <c r="G289" s="53"/>
      <c r="H289" s="54"/>
      <c r="I289" s="55"/>
      <c r="J289" s="54"/>
      <c r="K289" s="54"/>
      <c r="L289" s="56"/>
      <c r="M289" s="57"/>
      <c r="N289" s="56"/>
      <c r="O289" s="56"/>
      <c r="P289" s="56"/>
      <c r="Q289" s="58"/>
      <c r="R289" s="14"/>
      <c r="S289" s="14"/>
      <c r="T289" s="14"/>
    </row>
    <row r="290" spans="1:20" s="13" customFormat="1" ht="26.25" hidden="1" thickBot="1">
      <c r="A290" s="77">
        <f t="shared" si="36"/>
        <v>27</v>
      </c>
      <c r="B290" s="78" t="s">
        <v>18</v>
      </c>
      <c r="C290" s="79" t="s">
        <v>82</v>
      </c>
      <c r="D290" s="80" t="s">
        <v>83</v>
      </c>
      <c r="E290" s="80" t="s">
        <v>14</v>
      </c>
      <c r="F290" s="81">
        <v>1</v>
      </c>
      <c r="G290" s="82"/>
      <c r="H290" s="83"/>
      <c r="I290" s="84"/>
      <c r="J290" s="83"/>
      <c r="K290" s="83"/>
      <c r="L290" s="85"/>
      <c r="M290" s="86"/>
      <c r="N290" s="85"/>
      <c r="O290" s="85"/>
      <c r="P290" s="85"/>
      <c r="Q290" s="87"/>
      <c r="R290" s="14"/>
      <c r="S290" s="14"/>
    </row>
    <row r="291" spans="1:20" s="13" customFormat="1" ht="13.5" hidden="1" thickBot="1">
      <c r="A291" s="147"/>
      <c r="B291" s="180" t="s">
        <v>173</v>
      </c>
      <c r="C291" s="181"/>
      <c r="D291" s="181"/>
      <c r="E291" s="182"/>
      <c r="F291" s="148"/>
      <c r="G291" s="151"/>
      <c r="H291" s="152"/>
      <c r="I291" s="152"/>
      <c r="J291" s="152"/>
      <c r="K291" s="152"/>
      <c r="L291" s="152"/>
      <c r="M291" s="149"/>
      <c r="N291" s="152"/>
      <c r="O291" s="152"/>
      <c r="P291" s="152"/>
      <c r="Q291" s="152"/>
      <c r="R291" s="14"/>
      <c r="S291" s="14"/>
    </row>
    <row r="292" spans="1:20" s="13" customFormat="1">
      <c r="A292" s="38"/>
      <c r="B292" s="101" t="s">
        <v>127</v>
      </c>
      <c r="C292" s="90"/>
      <c r="D292" s="91"/>
      <c r="E292" s="91"/>
      <c r="F292" s="90"/>
      <c r="G292" s="42"/>
      <c r="H292" s="43"/>
      <c r="I292" s="44"/>
      <c r="J292" s="43"/>
      <c r="K292" s="43"/>
      <c r="L292" s="45"/>
      <c r="M292" s="46"/>
      <c r="N292" s="45"/>
      <c r="O292" s="45"/>
      <c r="P292" s="45"/>
      <c r="Q292" s="47"/>
      <c r="R292" s="14"/>
      <c r="S292" s="14"/>
    </row>
    <row r="293" spans="1:20" s="13" customFormat="1">
      <c r="A293" s="48">
        <v>1</v>
      </c>
      <c r="B293" s="49" t="s">
        <v>30</v>
      </c>
      <c r="C293" s="50" t="s">
        <v>128</v>
      </c>
      <c r="D293" s="51" t="s">
        <v>31</v>
      </c>
      <c r="E293" s="52" t="s">
        <v>32</v>
      </c>
      <c r="F293" s="52">
        <v>18</v>
      </c>
      <c r="G293" s="53"/>
      <c r="H293" s="54"/>
      <c r="I293" s="55"/>
      <c r="J293" s="54"/>
      <c r="K293" s="54"/>
      <c r="L293" s="56"/>
      <c r="M293" s="57"/>
      <c r="N293" s="56"/>
      <c r="O293" s="56"/>
      <c r="P293" s="56"/>
      <c r="Q293" s="58"/>
      <c r="R293" s="14"/>
      <c r="S293" s="14"/>
    </row>
    <row r="294" spans="1:20" s="13" customFormat="1">
      <c r="A294" s="48">
        <f>A293+1</f>
        <v>2</v>
      </c>
      <c r="B294" s="49" t="s">
        <v>109</v>
      </c>
      <c r="C294" s="50">
        <v>4400</v>
      </c>
      <c r="D294" s="51" t="s">
        <v>31</v>
      </c>
      <c r="E294" s="52" t="s">
        <v>32</v>
      </c>
      <c r="F294" s="52">
        <v>1</v>
      </c>
      <c r="G294" s="53"/>
      <c r="H294" s="54"/>
      <c r="I294" s="55"/>
      <c r="J294" s="54"/>
      <c r="K294" s="54"/>
      <c r="L294" s="56"/>
      <c r="M294" s="57"/>
      <c r="N294" s="56"/>
      <c r="O294" s="56"/>
      <c r="P294" s="56"/>
      <c r="Q294" s="58"/>
      <c r="R294" s="14"/>
      <c r="S294" s="14"/>
      <c r="T294" s="14"/>
    </row>
    <row r="295" spans="1:20" s="13" customFormat="1">
      <c r="A295" s="48">
        <f t="shared" ref="A295:A324" si="37">A294+1</f>
        <v>3</v>
      </c>
      <c r="B295" s="59" t="s">
        <v>89</v>
      </c>
      <c r="C295" s="50" t="s">
        <v>130</v>
      </c>
      <c r="D295" s="51" t="s">
        <v>31</v>
      </c>
      <c r="E295" s="52" t="s">
        <v>32</v>
      </c>
      <c r="F295" s="52">
        <v>15</v>
      </c>
      <c r="G295" s="53"/>
      <c r="H295" s="54"/>
      <c r="I295" s="55"/>
      <c r="J295" s="54"/>
      <c r="K295" s="54"/>
      <c r="L295" s="56"/>
      <c r="M295" s="57"/>
      <c r="N295" s="56"/>
      <c r="O295" s="56"/>
      <c r="P295" s="56"/>
      <c r="Q295" s="58"/>
      <c r="R295" s="14"/>
      <c r="S295" s="14"/>
      <c r="T295" s="14"/>
    </row>
    <row r="296" spans="1:20" s="13" customFormat="1">
      <c r="A296" s="48">
        <f t="shared" si="37"/>
        <v>4</v>
      </c>
      <c r="B296" s="49" t="s">
        <v>35</v>
      </c>
      <c r="C296" s="50" t="s">
        <v>36</v>
      </c>
      <c r="D296" s="51" t="s">
        <v>37</v>
      </c>
      <c r="E296" s="52" t="s">
        <v>32</v>
      </c>
      <c r="F296" s="52">
        <v>7</v>
      </c>
      <c r="G296" s="53"/>
      <c r="H296" s="54"/>
      <c r="I296" s="55"/>
      <c r="J296" s="60"/>
      <c r="K296" s="54"/>
      <c r="L296" s="56"/>
      <c r="M296" s="57"/>
      <c r="N296" s="56"/>
      <c r="O296" s="56"/>
      <c r="P296" s="56"/>
      <c r="Q296" s="58"/>
      <c r="R296" s="14"/>
      <c r="S296" s="14"/>
      <c r="T296" s="14"/>
    </row>
    <row r="297" spans="1:20" s="13" customFormat="1">
      <c r="A297" s="48">
        <f t="shared" si="37"/>
        <v>5</v>
      </c>
      <c r="B297" s="49" t="s">
        <v>34</v>
      </c>
      <c r="C297" s="50">
        <v>3308</v>
      </c>
      <c r="D297" s="51" t="s">
        <v>31</v>
      </c>
      <c r="E297" s="52" t="s">
        <v>32</v>
      </c>
      <c r="F297" s="52">
        <v>6</v>
      </c>
      <c r="G297" s="53"/>
      <c r="H297" s="54"/>
      <c r="I297" s="55"/>
      <c r="J297" s="54"/>
      <c r="K297" s="54"/>
      <c r="L297" s="56"/>
      <c r="M297" s="57"/>
      <c r="N297" s="56"/>
      <c r="O297" s="56"/>
      <c r="P297" s="56"/>
      <c r="Q297" s="58"/>
      <c r="R297" s="14"/>
      <c r="S297" s="14"/>
    </row>
    <row r="298" spans="1:20" s="13" customFormat="1">
      <c r="A298" s="48">
        <f t="shared" si="37"/>
        <v>6</v>
      </c>
      <c r="B298" s="25" t="s">
        <v>138</v>
      </c>
      <c r="C298" s="18" t="s">
        <v>139</v>
      </c>
      <c r="D298" s="92" t="s">
        <v>31</v>
      </c>
      <c r="E298" s="17" t="s">
        <v>32</v>
      </c>
      <c r="F298" s="17">
        <v>1</v>
      </c>
      <c r="G298" s="53"/>
      <c r="H298" s="54"/>
      <c r="I298" s="55"/>
      <c r="J298" s="54"/>
      <c r="K298" s="54"/>
      <c r="L298" s="56"/>
      <c r="M298" s="57"/>
      <c r="N298" s="56"/>
      <c r="O298" s="56"/>
      <c r="P298" s="56"/>
      <c r="Q298" s="58"/>
      <c r="R298" s="14"/>
      <c r="S298" s="14"/>
      <c r="T298" s="14"/>
    </row>
    <row r="299" spans="1:20" s="13" customFormat="1">
      <c r="A299" s="48">
        <f t="shared" si="37"/>
        <v>7</v>
      </c>
      <c r="B299" s="59" t="s">
        <v>40</v>
      </c>
      <c r="C299" s="50">
        <v>3379</v>
      </c>
      <c r="D299" s="51" t="s">
        <v>31</v>
      </c>
      <c r="E299" s="52" t="s">
        <v>32</v>
      </c>
      <c r="F299" s="52">
        <v>9</v>
      </c>
      <c r="G299" s="53"/>
      <c r="H299" s="54"/>
      <c r="I299" s="55"/>
      <c r="J299" s="54"/>
      <c r="K299" s="54"/>
      <c r="L299" s="56"/>
      <c r="M299" s="57"/>
      <c r="N299" s="56"/>
      <c r="O299" s="56"/>
      <c r="P299" s="56"/>
      <c r="Q299" s="58"/>
      <c r="R299" s="14"/>
      <c r="S299" s="14"/>
      <c r="T299" s="14"/>
    </row>
    <row r="300" spans="1:20" s="13" customFormat="1" ht="25.5">
      <c r="A300" s="48">
        <f t="shared" si="37"/>
        <v>8</v>
      </c>
      <c r="B300" s="49" t="s">
        <v>41</v>
      </c>
      <c r="C300" s="50" t="s">
        <v>42</v>
      </c>
      <c r="D300" s="51" t="s">
        <v>43</v>
      </c>
      <c r="E300" s="52" t="s">
        <v>32</v>
      </c>
      <c r="F300" s="52">
        <v>1</v>
      </c>
      <c r="G300" s="53"/>
      <c r="H300" s="54"/>
      <c r="I300" s="55"/>
      <c r="J300" s="54"/>
      <c r="K300" s="54"/>
      <c r="L300" s="56"/>
      <c r="M300" s="57"/>
      <c r="N300" s="56"/>
      <c r="O300" s="56"/>
      <c r="P300" s="56"/>
      <c r="Q300" s="58"/>
      <c r="R300" s="14"/>
      <c r="S300" s="14"/>
      <c r="T300" s="14"/>
    </row>
    <row r="301" spans="1:20" s="13" customFormat="1">
      <c r="A301" s="48">
        <f t="shared" si="37"/>
        <v>9</v>
      </c>
      <c r="B301" s="49" t="s">
        <v>44</v>
      </c>
      <c r="C301" s="50" t="s">
        <v>45</v>
      </c>
      <c r="D301" s="51" t="s">
        <v>43</v>
      </c>
      <c r="E301" s="52" t="s">
        <v>32</v>
      </c>
      <c r="F301" s="52">
        <v>1</v>
      </c>
      <c r="G301" s="53"/>
      <c r="H301" s="54"/>
      <c r="I301" s="55"/>
      <c r="J301" s="54"/>
      <c r="K301" s="54"/>
      <c r="L301" s="56"/>
      <c r="M301" s="57"/>
      <c r="N301" s="56"/>
      <c r="O301" s="56"/>
      <c r="P301" s="56"/>
      <c r="Q301" s="58"/>
      <c r="R301" s="14"/>
      <c r="S301" s="14"/>
    </row>
    <row r="302" spans="1:20" s="13" customFormat="1" ht="25.5">
      <c r="A302" s="48">
        <f t="shared" si="37"/>
        <v>10</v>
      </c>
      <c r="B302" s="49" t="s">
        <v>46</v>
      </c>
      <c r="C302" s="62">
        <v>4439</v>
      </c>
      <c r="D302" s="63" t="s">
        <v>31</v>
      </c>
      <c r="E302" s="52" t="s">
        <v>32</v>
      </c>
      <c r="F302" s="52">
        <v>7</v>
      </c>
      <c r="G302" s="53"/>
      <c r="H302" s="54"/>
      <c r="I302" s="55"/>
      <c r="J302" s="54"/>
      <c r="K302" s="54"/>
      <c r="L302" s="56"/>
      <c r="M302" s="57"/>
      <c r="N302" s="56"/>
      <c r="O302" s="56"/>
      <c r="P302" s="56"/>
      <c r="Q302" s="58"/>
      <c r="R302" s="14"/>
      <c r="S302" s="14"/>
    </row>
    <row r="303" spans="1:20" s="13" customFormat="1">
      <c r="A303" s="48">
        <f t="shared" si="37"/>
        <v>11</v>
      </c>
      <c r="B303" s="49" t="s">
        <v>47</v>
      </c>
      <c r="C303" s="62">
        <v>2348</v>
      </c>
      <c r="D303" s="63" t="s">
        <v>31</v>
      </c>
      <c r="E303" s="52" t="s">
        <v>32</v>
      </c>
      <c r="F303" s="52">
        <f>F302</f>
        <v>7</v>
      </c>
      <c r="G303" s="53"/>
      <c r="H303" s="54"/>
      <c r="I303" s="55"/>
      <c r="J303" s="54"/>
      <c r="K303" s="54"/>
      <c r="L303" s="56"/>
      <c r="M303" s="57"/>
      <c r="N303" s="56"/>
      <c r="O303" s="56"/>
      <c r="P303" s="56"/>
      <c r="Q303" s="58"/>
      <c r="R303" s="14"/>
      <c r="S303" s="14"/>
    </row>
    <row r="304" spans="1:20" s="13" customFormat="1">
      <c r="A304" s="48">
        <f t="shared" si="37"/>
        <v>12</v>
      </c>
      <c r="B304" s="59" t="s">
        <v>48</v>
      </c>
      <c r="C304" s="50" t="s">
        <v>21</v>
      </c>
      <c r="D304" s="63" t="s">
        <v>49</v>
      </c>
      <c r="E304" s="52" t="s">
        <v>16</v>
      </c>
      <c r="F304" s="52">
        <v>1</v>
      </c>
      <c r="G304" s="53"/>
      <c r="H304" s="54"/>
      <c r="I304" s="55"/>
      <c r="J304" s="54"/>
      <c r="K304" s="54"/>
      <c r="L304" s="56"/>
      <c r="M304" s="57"/>
      <c r="N304" s="56"/>
      <c r="O304" s="56"/>
      <c r="P304" s="56"/>
      <c r="Q304" s="58"/>
      <c r="R304" s="14"/>
      <c r="S304" s="14"/>
    </row>
    <row r="305" spans="1:20" s="13" customFormat="1">
      <c r="A305" s="48">
        <f t="shared" si="37"/>
        <v>13</v>
      </c>
      <c r="B305" s="21" t="s">
        <v>50</v>
      </c>
      <c r="C305" s="65" t="s">
        <v>21</v>
      </c>
      <c r="D305" s="104" t="s">
        <v>49</v>
      </c>
      <c r="E305" s="52" t="s">
        <v>16</v>
      </c>
      <c r="F305" s="52">
        <v>2</v>
      </c>
      <c r="G305" s="53"/>
      <c r="H305" s="54"/>
      <c r="I305" s="55"/>
      <c r="J305" s="54"/>
      <c r="K305" s="54"/>
      <c r="L305" s="56"/>
      <c r="M305" s="57"/>
      <c r="N305" s="56"/>
      <c r="O305" s="56"/>
      <c r="P305" s="56"/>
      <c r="Q305" s="58"/>
      <c r="R305" s="14"/>
      <c r="S305" s="14"/>
    </row>
    <row r="306" spans="1:20" s="13" customFormat="1" ht="25.5">
      <c r="A306" s="48">
        <f t="shared" si="37"/>
        <v>14</v>
      </c>
      <c r="B306" s="70" t="s">
        <v>56</v>
      </c>
      <c r="C306" s="50">
        <v>4461</v>
      </c>
      <c r="D306" s="51" t="s">
        <v>31</v>
      </c>
      <c r="E306" s="52" t="s">
        <v>16</v>
      </c>
      <c r="F306" s="62">
        <v>2</v>
      </c>
      <c r="G306" s="53"/>
      <c r="H306" s="54"/>
      <c r="I306" s="55"/>
      <c r="J306" s="54"/>
      <c r="K306" s="54"/>
      <c r="L306" s="56"/>
      <c r="M306" s="57"/>
      <c r="N306" s="56"/>
      <c r="O306" s="56"/>
      <c r="P306" s="56"/>
      <c r="Q306" s="58"/>
      <c r="R306" s="14"/>
      <c r="S306" s="14"/>
      <c r="T306" s="14"/>
    </row>
    <row r="307" spans="1:20" s="13" customFormat="1" ht="25.5">
      <c r="A307" s="48">
        <f t="shared" si="37"/>
        <v>15</v>
      </c>
      <c r="B307" s="70" t="s">
        <v>57</v>
      </c>
      <c r="C307" s="50">
        <v>4462</v>
      </c>
      <c r="D307" s="51" t="s">
        <v>31</v>
      </c>
      <c r="E307" s="52" t="s">
        <v>16</v>
      </c>
      <c r="F307" s="62">
        <v>2</v>
      </c>
      <c r="G307" s="53"/>
      <c r="H307" s="54"/>
      <c r="I307" s="55"/>
      <c r="J307" s="54"/>
      <c r="K307" s="54"/>
      <c r="L307" s="56"/>
      <c r="M307" s="57"/>
      <c r="N307" s="56"/>
      <c r="O307" s="56"/>
      <c r="P307" s="56"/>
      <c r="Q307" s="58"/>
      <c r="R307" s="14"/>
      <c r="S307" s="14"/>
      <c r="T307" s="14"/>
    </row>
    <row r="308" spans="1:20" s="13" customFormat="1" ht="25.5">
      <c r="A308" s="48">
        <f t="shared" si="37"/>
        <v>16</v>
      </c>
      <c r="B308" s="70" t="s">
        <v>58</v>
      </c>
      <c r="C308" s="50">
        <v>3364</v>
      </c>
      <c r="D308" s="51" t="s">
        <v>31</v>
      </c>
      <c r="E308" s="52" t="s">
        <v>16</v>
      </c>
      <c r="F308" s="62">
        <v>1</v>
      </c>
      <c r="G308" s="53"/>
      <c r="H308" s="54"/>
      <c r="I308" s="55"/>
      <c r="J308" s="54"/>
      <c r="K308" s="54"/>
      <c r="L308" s="56"/>
      <c r="M308" s="57"/>
      <c r="N308" s="56"/>
      <c r="O308" s="56"/>
      <c r="P308" s="56"/>
      <c r="Q308" s="58"/>
      <c r="R308" s="14"/>
      <c r="S308" s="14"/>
      <c r="T308" s="14"/>
    </row>
    <row r="309" spans="1:20" s="13" customFormat="1">
      <c r="A309" s="48">
        <f t="shared" si="37"/>
        <v>17</v>
      </c>
      <c r="B309" s="59" t="s">
        <v>59</v>
      </c>
      <c r="C309" s="50">
        <v>3362</v>
      </c>
      <c r="D309" s="51" t="s">
        <v>31</v>
      </c>
      <c r="E309" s="52" t="s">
        <v>16</v>
      </c>
      <c r="F309" s="62">
        <f>F306+F307+F308</f>
        <v>5</v>
      </c>
      <c r="G309" s="53"/>
      <c r="H309" s="54"/>
      <c r="I309" s="55"/>
      <c r="J309" s="54"/>
      <c r="K309" s="54"/>
      <c r="L309" s="56"/>
      <c r="M309" s="57"/>
      <c r="N309" s="56"/>
      <c r="O309" s="56"/>
      <c r="P309" s="56"/>
      <c r="Q309" s="58"/>
      <c r="R309" s="14"/>
      <c r="S309" s="14"/>
      <c r="T309" s="14"/>
    </row>
    <row r="310" spans="1:20" s="13" customFormat="1">
      <c r="A310" s="48">
        <f t="shared" si="37"/>
        <v>18</v>
      </c>
      <c r="B310" s="59" t="s">
        <v>20</v>
      </c>
      <c r="C310" s="50" t="s">
        <v>19</v>
      </c>
      <c r="D310" s="51" t="s">
        <v>60</v>
      </c>
      <c r="E310" s="52" t="s">
        <v>16</v>
      </c>
      <c r="F310" s="62">
        <v>2</v>
      </c>
      <c r="G310" s="53"/>
      <c r="H310" s="54"/>
      <c r="I310" s="55"/>
      <c r="J310" s="54"/>
      <c r="K310" s="54"/>
      <c r="L310" s="56"/>
      <c r="M310" s="57"/>
      <c r="N310" s="56"/>
      <c r="O310" s="56"/>
      <c r="P310" s="56"/>
      <c r="Q310" s="58"/>
      <c r="R310" s="14"/>
      <c r="S310" s="14"/>
      <c r="T310" s="14"/>
    </row>
    <row r="311" spans="1:20" s="13" customFormat="1" ht="15.75" customHeight="1">
      <c r="A311" s="48">
        <f t="shared" si="37"/>
        <v>19</v>
      </c>
      <c r="B311" s="105" t="s">
        <v>61</v>
      </c>
      <c r="C311" s="50" t="s">
        <v>134</v>
      </c>
      <c r="D311" s="63" t="s">
        <v>62</v>
      </c>
      <c r="E311" s="52" t="s">
        <v>32</v>
      </c>
      <c r="F311" s="62">
        <f>F310*2</f>
        <v>4</v>
      </c>
      <c r="G311" s="53"/>
      <c r="H311" s="54"/>
      <c r="I311" s="55"/>
      <c r="J311" s="54"/>
      <c r="K311" s="54"/>
      <c r="L311" s="56"/>
      <c r="M311" s="57"/>
      <c r="N311" s="56"/>
      <c r="O311" s="56"/>
      <c r="P311" s="56"/>
      <c r="Q311" s="58"/>
      <c r="R311" s="14"/>
      <c r="S311" s="14"/>
      <c r="T311" s="14"/>
    </row>
    <row r="312" spans="1:20" s="13" customFormat="1">
      <c r="A312" s="48">
        <f t="shared" si="37"/>
        <v>20</v>
      </c>
      <c r="B312" s="71" t="s">
        <v>63</v>
      </c>
      <c r="C312" s="50">
        <v>4585</v>
      </c>
      <c r="D312" s="51" t="s">
        <v>31</v>
      </c>
      <c r="E312" s="52" t="s">
        <v>16</v>
      </c>
      <c r="F312" s="62">
        <v>1</v>
      </c>
      <c r="G312" s="53"/>
      <c r="H312" s="54"/>
      <c r="I312" s="55"/>
      <c r="J312" s="54"/>
      <c r="K312" s="54"/>
      <c r="L312" s="56"/>
      <c r="M312" s="57"/>
      <c r="N312" s="56"/>
      <c r="O312" s="56"/>
      <c r="P312" s="56"/>
      <c r="Q312" s="58"/>
      <c r="R312" s="14"/>
      <c r="S312" s="14"/>
      <c r="T312" s="14"/>
    </row>
    <row r="313" spans="1:20" s="13" customFormat="1">
      <c r="A313" s="48">
        <f t="shared" si="37"/>
        <v>21</v>
      </c>
      <c r="B313" s="71" t="s">
        <v>64</v>
      </c>
      <c r="C313" s="50">
        <v>4466</v>
      </c>
      <c r="D313" s="51" t="s">
        <v>31</v>
      </c>
      <c r="E313" s="52" t="s">
        <v>16</v>
      </c>
      <c r="F313" s="62">
        <v>1</v>
      </c>
      <c r="G313" s="53"/>
      <c r="H313" s="54"/>
      <c r="I313" s="55"/>
      <c r="J313" s="54"/>
      <c r="K313" s="54"/>
      <c r="L313" s="56"/>
      <c r="M313" s="57"/>
      <c r="N313" s="56"/>
      <c r="O313" s="56"/>
      <c r="P313" s="56"/>
      <c r="Q313" s="58"/>
      <c r="R313" s="14"/>
      <c r="S313" s="14"/>
      <c r="T313" s="14"/>
    </row>
    <row r="314" spans="1:20" s="13" customFormat="1">
      <c r="A314" s="48">
        <f t="shared" si="37"/>
        <v>22</v>
      </c>
      <c r="B314" s="71" t="s">
        <v>65</v>
      </c>
      <c r="C314" s="50" t="s">
        <v>135</v>
      </c>
      <c r="D314" s="51" t="s">
        <v>62</v>
      </c>
      <c r="E314" s="52" t="s">
        <v>16</v>
      </c>
      <c r="F314" s="62">
        <f>F313*2</f>
        <v>2</v>
      </c>
      <c r="G314" s="53"/>
      <c r="H314" s="54"/>
      <c r="I314" s="55"/>
      <c r="J314" s="54"/>
      <c r="K314" s="54"/>
      <c r="L314" s="56"/>
      <c r="M314" s="57"/>
      <c r="N314" s="56"/>
      <c r="O314" s="56"/>
      <c r="P314" s="56"/>
      <c r="Q314" s="58"/>
      <c r="R314" s="14"/>
      <c r="S314" s="14"/>
      <c r="T314" s="14"/>
    </row>
    <row r="315" spans="1:20" s="13" customFormat="1" ht="25.5">
      <c r="A315" s="48">
        <f t="shared" si="37"/>
        <v>23</v>
      </c>
      <c r="B315" s="59" t="s">
        <v>66</v>
      </c>
      <c r="C315" s="62" t="s">
        <v>67</v>
      </c>
      <c r="D315" s="52"/>
      <c r="E315" s="52" t="s">
        <v>5</v>
      </c>
      <c r="F315" s="67">
        <f>187*3</f>
        <v>561</v>
      </c>
      <c r="G315" s="53"/>
      <c r="H315" s="54"/>
      <c r="I315" s="55"/>
      <c r="J315" s="54"/>
      <c r="K315" s="54"/>
      <c r="L315" s="56"/>
      <c r="M315" s="57"/>
      <c r="N315" s="56"/>
      <c r="O315" s="56"/>
      <c r="P315" s="56"/>
      <c r="Q315" s="58"/>
      <c r="R315" s="14"/>
      <c r="S315" s="14"/>
      <c r="T315" s="14"/>
    </row>
    <row r="316" spans="1:20" s="13" customFormat="1">
      <c r="A316" s="48">
        <f t="shared" si="37"/>
        <v>24</v>
      </c>
      <c r="B316" s="59" t="s">
        <v>68</v>
      </c>
      <c r="C316" s="62" t="s">
        <v>69</v>
      </c>
      <c r="D316" s="52"/>
      <c r="E316" s="52" t="s">
        <v>5</v>
      </c>
      <c r="F316" s="67">
        <f>(F310+F313)*30</f>
        <v>90</v>
      </c>
      <c r="G316" s="53"/>
      <c r="H316" s="54"/>
      <c r="I316" s="55"/>
      <c r="J316" s="54"/>
      <c r="K316" s="54"/>
      <c r="L316" s="56"/>
      <c r="M316" s="57"/>
      <c r="N316" s="56"/>
      <c r="O316" s="56"/>
      <c r="P316" s="56"/>
      <c r="Q316" s="58"/>
      <c r="R316" s="14"/>
      <c r="S316" s="14"/>
      <c r="T316" s="14"/>
    </row>
    <row r="317" spans="1:20" s="13" customFormat="1">
      <c r="A317" s="48">
        <f t="shared" si="37"/>
        <v>25</v>
      </c>
      <c r="B317" s="72" t="s">
        <v>73</v>
      </c>
      <c r="C317" s="62"/>
      <c r="D317" s="52"/>
      <c r="E317" s="52"/>
      <c r="F317" s="62"/>
      <c r="G317" s="53"/>
      <c r="H317" s="54"/>
      <c r="I317" s="55"/>
      <c r="J317" s="54"/>
      <c r="K317" s="54"/>
      <c r="L317" s="56"/>
      <c r="M317" s="57"/>
      <c r="N317" s="56"/>
      <c r="O317" s="56"/>
      <c r="P317" s="56"/>
      <c r="Q317" s="58"/>
      <c r="R317" s="14"/>
      <c r="S317" s="14"/>
    </row>
    <row r="318" spans="1:20" s="13" customFormat="1">
      <c r="A318" s="48">
        <f t="shared" si="37"/>
        <v>26</v>
      </c>
      <c r="B318" s="73" t="s">
        <v>22</v>
      </c>
      <c r="C318" s="74" t="s">
        <v>74</v>
      </c>
      <c r="D318" s="52"/>
      <c r="E318" s="62" t="s">
        <v>16</v>
      </c>
      <c r="F318" s="62">
        <f>F293+F297+F294+F300+F301+F302+F304+F305+F306+F307+F312</f>
        <v>42</v>
      </c>
      <c r="G318" s="53"/>
      <c r="H318" s="54"/>
      <c r="I318" s="55"/>
      <c r="J318" s="54"/>
      <c r="K318" s="54"/>
      <c r="L318" s="56"/>
      <c r="M318" s="57"/>
      <c r="N318" s="56"/>
      <c r="O318" s="56"/>
      <c r="P318" s="56"/>
      <c r="Q318" s="58"/>
      <c r="R318" s="14"/>
      <c r="S318" s="14"/>
      <c r="T318" s="14"/>
    </row>
    <row r="319" spans="1:20" s="13" customFormat="1">
      <c r="A319" s="48">
        <f t="shared" si="37"/>
        <v>27</v>
      </c>
      <c r="B319" s="75" t="s">
        <v>75</v>
      </c>
      <c r="C319" s="76" t="s">
        <v>76</v>
      </c>
      <c r="D319" s="62" t="s">
        <v>77</v>
      </c>
      <c r="E319" s="62" t="s">
        <v>5</v>
      </c>
      <c r="F319" s="67">
        <f>F316+F315</f>
        <v>651</v>
      </c>
      <c r="G319" s="53"/>
      <c r="H319" s="54"/>
      <c r="I319" s="55"/>
      <c r="J319" s="54"/>
      <c r="K319" s="54"/>
      <c r="L319" s="56"/>
      <c r="M319" s="57"/>
      <c r="N319" s="56"/>
      <c r="O319" s="56"/>
      <c r="P319" s="56"/>
      <c r="Q319" s="58"/>
      <c r="R319" s="14"/>
      <c r="S319" s="14"/>
      <c r="T319" s="14"/>
    </row>
    <row r="320" spans="1:20" s="13" customFormat="1">
      <c r="A320" s="48">
        <f t="shared" si="37"/>
        <v>28</v>
      </c>
      <c r="B320" s="49" t="s">
        <v>23</v>
      </c>
      <c r="C320" s="62" t="s">
        <v>24</v>
      </c>
      <c r="D320" s="52"/>
      <c r="E320" s="52" t="s">
        <v>16</v>
      </c>
      <c r="F320" s="62">
        <f>F319*3</f>
        <v>1953</v>
      </c>
      <c r="G320" s="53"/>
      <c r="H320" s="54"/>
      <c r="I320" s="55"/>
      <c r="J320" s="54"/>
      <c r="K320" s="54"/>
      <c r="L320" s="56"/>
      <c r="M320" s="57"/>
      <c r="N320" s="56"/>
      <c r="O320" s="56"/>
      <c r="P320" s="56"/>
      <c r="Q320" s="58"/>
      <c r="R320" s="14"/>
      <c r="S320" s="14"/>
      <c r="T320" s="14"/>
    </row>
    <row r="321" spans="1:20" s="13" customFormat="1">
      <c r="A321" s="48">
        <f>A320+1</f>
        <v>29</v>
      </c>
      <c r="B321" s="49" t="s">
        <v>81</v>
      </c>
      <c r="C321" s="62" t="s">
        <v>25</v>
      </c>
      <c r="D321" s="52"/>
      <c r="E321" s="52" t="s">
        <v>16</v>
      </c>
      <c r="F321" s="62">
        <f>F320</f>
        <v>1953</v>
      </c>
      <c r="G321" s="53"/>
      <c r="H321" s="54"/>
      <c r="I321" s="55"/>
      <c r="J321" s="54"/>
      <c r="K321" s="54"/>
      <c r="L321" s="56"/>
      <c r="M321" s="57"/>
      <c r="N321" s="56"/>
      <c r="O321" s="56"/>
      <c r="P321" s="56"/>
      <c r="Q321" s="58"/>
      <c r="R321" s="14"/>
      <c r="S321" s="14"/>
      <c r="T321" s="14"/>
    </row>
    <row r="322" spans="1:20" s="13" customFormat="1" ht="25.5">
      <c r="A322" s="48">
        <f t="shared" si="37"/>
        <v>30</v>
      </c>
      <c r="B322" s="75" t="s">
        <v>15</v>
      </c>
      <c r="C322" s="76" t="s">
        <v>74</v>
      </c>
      <c r="D322" s="52"/>
      <c r="E322" s="52" t="s">
        <v>14</v>
      </c>
      <c r="F322" s="62">
        <v>1</v>
      </c>
      <c r="G322" s="53"/>
      <c r="H322" s="54"/>
      <c r="I322" s="55"/>
      <c r="J322" s="54"/>
      <c r="K322" s="54"/>
      <c r="L322" s="56"/>
      <c r="M322" s="57"/>
      <c r="N322" s="56"/>
      <c r="O322" s="56"/>
      <c r="P322" s="56"/>
      <c r="Q322" s="58"/>
      <c r="R322" s="14"/>
      <c r="S322" s="14"/>
      <c r="T322" s="14"/>
    </row>
    <row r="323" spans="1:20" s="13" customFormat="1">
      <c r="A323" s="48">
        <f t="shared" si="37"/>
        <v>31</v>
      </c>
      <c r="B323" s="71" t="s">
        <v>140</v>
      </c>
      <c r="C323" s="50"/>
      <c r="D323" s="51"/>
      <c r="E323" s="52" t="s">
        <v>14</v>
      </c>
      <c r="F323" s="52">
        <v>2</v>
      </c>
      <c r="G323" s="53"/>
      <c r="H323" s="54"/>
      <c r="I323" s="55"/>
      <c r="J323" s="54"/>
      <c r="K323" s="54"/>
      <c r="L323" s="56"/>
      <c r="M323" s="57"/>
      <c r="N323" s="56"/>
      <c r="O323" s="56"/>
      <c r="P323" s="56"/>
      <c r="Q323" s="58"/>
      <c r="R323" s="14"/>
      <c r="S323" s="14"/>
      <c r="T323" s="14"/>
    </row>
    <row r="324" spans="1:20" s="13" customFormat="1" ht="26.25" thickBot="1">
      <c r="A324" s="77">
        <f t="shared" si="37"/>
        <v>32</v>
      </c>
      <c r="B324" s="78" t="s">
        <v>18</v>
      </c>
      <c r="C324" s="79" t="s">
        <v>82</v>
      </c>
      <c r="D324" s="80" t="s">
        <v>83</v>
      </c>
      <c r="E324" s="80" t="s">
        <v>14</v>
      </c>
      <c r="F324" s="81">
        <v>2</v>
      </c>
      <c r="G324" s="82"/>
      <c r="H324" s="83"/>
      <c r="I324" s="84"/>
      <c r="J324" s="83"/>
      <c r="K324" s="83"/>
      <c r="L324" s="85"/>
      <c r="M324" s="86"/>
      <c r="N324" s="85"/>
      <c r="O324" s="85"/>
      <c r="P324" s="85"/>
      <c r="Q324" s="87"/>
      <c r="R324" s="14"/>
      <c r="S324" s="14"/>
    </row>
    <row r="325" spans="1:20" s="13" customFormat="1" ht="13.5" thickBot="1">
      <c r="A325" s="147"/>
      <c r="B325" s="180" t="s">
        <v>173</v>
      </c>
      <c r="C325" s="181"/>
      <c r="D325" s="181"/>
      <c r="E325" s="182"/>
      <c r="F325" s="148"/>
      <c r="G325" s="151"/>
      <c r="H325" s="152"/>
      <c r="I325" s="152"/>
      <c r="J325" s="152"/>
      <c r="K325" s="152"/>
      <c r="L325" s="152"/>
      <c r="M325" s="149"/>
      <c r="N325" s="152"/>
      <c r="O325" s="152"/>
      <c r="P325" s="152"/>
      <c r="Q325" s="152"/>
      <c r="R325" s="14"/>
      <c r="S325" s="14"/>
    </row>
    <row r="326" spans="1:20">
      <c r="A326" s="34"/>
      <c r="B326" s="35" t="s">
        <v>148</v>
      </c>
      <c r="C326" s="35"/>
      <c r="D326" s="35"/>
      <c r="E326" s="35"/>
      <c r="F326" s="90"/>
      <c r="G326" s="35"/>
      <c r="H326" s="35"/>
      <c r="I326" s="35"/>
      <c r="J326" s="35"/>
      <c r="K326" s="35"/>
      <c r="L326" s="106"/>
      <c r="M326" s="107"/>
      <c r="N326" s="106"/>
      <c r="O326" s="106"/>
      <c r="P326" s="106"/>
      <c r="Q326" s="108"/>
    </row>
    <row r="327" spans="1:20">
      <c r="A327" s="48">
        <f>A326+1</f>
        <v>1</v>
      </c>
      <c r="B327" s="71" t="s">
        <v>85</v>
      </c>
      <c r="C327" s="50" t="s">
        <v>136</v>
      </c>
      <c r="D327" s="51" t="s">
        <v>31</v>
      </c>
      <c r="E327" s="52" t="s">
        <v>32</v>
      </c>
      <c r="F327" s="52">
        <v>1</v>
      </c>
      <c r="G327" s="53"/>
      <c r="H327" s="54"/>
      <c r="I327" s="55"/>
      <c r="J327" s="54"/>
      <c r="K327" s="54"/>
      <c r="L327" s="56"/>
      <c r="M327" s="57"/>
      <c r="N327" s="56"/>
      <c r="O327" s="56"/>
      <c r="P327" s="56"/>
      <c r="Q327" s="58"/>
    </row>
    <row r="328" spans="1:20">
      <c r="A328" s="48">
        <f t="shared" ref="A328:A354" si="38">A327+1</f>
        <v>2</v>
      </c>
      <c r="B328" s="71" t="s">
        <v>86</v>
      </c>
      <c r="C328" s="50">
        <v>5014</v>
      </c>
      <c r="D328" s="51" t="s">
        <v>31</v>
      </c>
      <c r="E328" s="52" t="s">
        <v>32</v>
      </c>
      <c r="F328" s="52">
        <v>1</v>
      </c>
      <c r="G328" s="53"/>
      <c r="H328" s="54"/>
      <c r="I328" s="55"/>
      <c r="J328" s="54"/>
      <c r="K328" s="54"/>
      <c r="L328" s="56"/>
      <c r="M328" s="57"/>
      <c r="N328" s="56"/>
      <c r="O328" s="56"/>
      <c r="P328" s="56"/>
      <c r="Q328" s="58"/>
    </row>
    <row r="329" spans="1:20">
      <c r="A329" s="48">
        <f t="shared" si="38"/>
        <v>3</v>
      </c>
      <c r="B329" s="71" t="s">
        <v>87</v>
      </c>
      <c r="C329" s="50" t="s">
        <v>137</v>
      </c>
      <c r="D329" s="51" t="s">
        <v>62</v>
      </c>
      <c r="E329" s="52" t="s">
        <v>32</v>
      </c>
      <c r="F329" s="52">
        <v>2</v>
      </c>
      <c r="G329" s="53"/>
      <c r="H329" s="54"/>
      <c r="I329" s="55"/>
      <c r="J329" s="54"/>
      <c r="K329" s="54"/>
      <c r="L329" s="56"/>
      <c r="M329" s="57"/>
      <c r="N329" s="56"/>
      <c r="O329" s="56"/>
      <c r="P329" s="56"/>
      <c r="Q329" s="58"/>
    </row>
    <row r="330" spans="1:20">
      <c r="A330" s="48">
        <f t="shared" si="38"/>
        <v>4</v>
      </c>
      <c r="B330" s="71" t="s">
        <v>88</v>
      </c>
      <c r="C330" s="50">
        <v>5090</v>
      </c>
      <c r="D330" s="51" t="s">
        <v>31</v>
      </c>
      <c r="E330" s="52" t="s">
        <v>32</v>
      </c>
      <c r="F330" s="52">
        <v>2</v>
      </c>
      <c r="G330" s="53"/>
      <c r="H330" s="54"/>
      <c r="I330" s="55"/>
      <c r="J330" s="54"/>
      <c r="K330" s="54"/>
      <c r="L330" s="56"/>
      <c r="M330" s="57"/>
      <c r="N330" s="56"/>
      <c r="O330" s="56"/>
      <c r="P330" s="56"/>
      <c r="Q330" s="58"/>
    </row>
    <row r="331" spans="1:20">
      <c r="A331" s="48">
        <f t="shared" si="38"/>
        <v>5</v>
      </c>
      <c r="B331" s="33" t="s">
        <v>30</v>
      </c>
      <c r="C331" s="18" t="s">
        <v>128</v>
      </c>
      <c r="D331" s="92" t="s">
        <v>31</v>
      </c>
      <c r="E331" s="17" t="s">
        <v>32</v>
      </c>
      <c r="F331" s="17">
        <v>246</v>
      </c>
      <c r="G331" s="53"/>
      <c r="H331" s="54"/>
      <c r="I331" s="55"/>
      <c r="J331" s="54"/>
      <c r="K331" s="54"/>
      <c r="L331" s="56"/>
      <c r="M331" s="57"/>
      <c r="N331" s="56"/>
      <c r="O331" s="56"/>
      <c r="P331" s="56"/>
      <c r="Q331" s="58"/>
    </row>
    <row r="332" spans="1:20">
      <c r="A332" s="48">
        <f t="shared" si="38"/>
        <v>6</v>
      </c>
      <c r="B332" s="33" t="s">
        <v>109</v>
      </c>
      <c r="C332" s="18">
        <v>4400</v>
      </c>
      <c r="D332" s="92" t="s">
        <v>31</v>
      </c>
      <c r="E332" s="17" t="s">
        <v>32</v>
      </c>
      <c r="F332" s="17">
        <v>3</v>
      </c>
      <c r="G332" s="53"/>
      <c r="H332" s="54"/>
      <c r="I332" s="55"/>
      <c r="J332" s="54"/>
      <c r="K332" s="54"/>
      <c r="L332" s="56"/>
      <c r="M332" s="57"/>
      <c r="N332" s="56"/>
      <c r="O332" s="56"/>
      <c r="P332" s="56"/>
      <c r="Q332" s="58"/>
    </row>
    <row r="333" spans="1:20" s="13" customFormat="1">
      <c r="A333" s="48">
        <f t="shared" si="38"/>
        <v>7</v>
      </c>
      <c r="B333" s="33" t="s">
        <v>35</v>
      </c>
      <c r="C333" s="18" t="s">
        <v>36</v>
      </c>
      <c r="D333" s="92" t="s">
        <v>37</v>
      </c>
      <c r="E333" s="17" t="s">
        <v>32</v>
      </c>
      <c r="F333" s="17">
        <v>114</v>
      </c>
      <c r="G333" s="53"/>
      <c r="H333" s="54"/>
      <c r="I333" s="55"/>
      <c r="J333" s="60"/>
      <c r="K333" s="54"/>
      <c r="L333" s="56"/>
      <c r="M333" s="57"/>
      <c r="N333" s="56"/>
      <c r="O333" s="56"/>
      <c r="P333" s="56"/>
      <c r="Q333" s="58"/>
      <c r="R333" s="14"/>
      <c r="S333" s="14"/>
      <c r="T333" s="14"/>
    </row>
    <row r="334" spans="1:20" s="13" customFormat="1">
      <c r="A334" s="48">
        <f t="shared" si="38"/>
        <v>8</v>
      </c>
      <c r="B334" s="22" t="s">
        <v>38</v>
      </c>
      <c r="C334" s="18" t="s">
        <v>130</v>
      </c>
      <c r="D334" s="92" t="s">
        <v>31</v>
      </c>
      <c r="E334" s="17" t="s">
        <v>32</v>
      </c>
      <c r="F334" s="17">
        <v>201</v>
      </c>
      <c r="G334" s="53"/>
      <c r="H334" s="54"/>
      <c r="I334" s="55"/>
      <c r="J334" s="54"/>
      <c r="K334" s="54"/>
      <c r="L334" s="56"/>
      <c r="M334" s="57"/>
      <c r="N334" s="56"/>
      <c r="O334" s="56"/>
      <c r="P334" s="56"/>
      <c r="Q334" s="58"/>
      <c r="R334" s="14"/>
      <c r="S334" s="14"/>
      <c r="T334" s="14"/>
    </row>
    <row r="335" spans="1:20">
      <c r="A335" s="48">
        <f t="shared" si="38"/>
        <v>9</v>
      </c>
      <c r="B335" s="22" t="s">
        <v>39</v>
      </c>
      <c r="C335" s="18" t="s">
        <v>131</v>
      </c>
      <c r="D335" s="92" t="s">
        <v>31</v>
      </c>
      <c r="E335" s="17" t="s">
        <v>32</v>
      </c>
      <c r="F335" s="17">
        <v>12</v>
      </c>
      <c r="G335" s="53"/>
      <c r="H335" s="54"/>
      <c r="I335" s="55"/>
      <c r="J335" s="54"/>
      <c r="K335" s="54"/>
      <c r="L335" s="56"/>
      <c r="M335" s="57"/>
      <c r="N335" s="56"/>
      <c r="O335" s="56"/>
      <c r="P335" s="56"/>
      <c r="Q335" s="58"/>
    </row>
    <row r="336" spans="1:20" ht="12.75" customHeight="1">
      <c r="A336" s="48">
        <f t="shared" si="38"/>
        <v>10</v>
      </c>
      <c r="B336" s="22" t="s">
        <v>40</v>
      </c>
      <c r="C336" s="18">
        <v>3379</v>
      </c>
      <c r="D336" s="92" t="s">
        <v>31</v>
      </c>
      <c r="E336" s="17" t="s">
        <v>32</v>
      </c>
      <c r="F336" s="17">
        <v>36</v>
      </c>
      <c r="G336" s="53"/>
      <c r="H336" s="54"/>
      <c r="I336" s="55"/>
      <c r="J336" s="54"/>
      <c r="K336" s="54"/>
      <c r="L336" s="56"/>
      <c r="M336" s="57"/>
      <c r="N336" s="56"/>
      <c r="O336" s="56"/>
      <c r="P336" s="56"/>
      <c r="Q336" s="58"/>
    </row>
    <row r="337" spans="1:20" s="13" customFormat="1" ht="25.5">
      <c r="A337" s="48">
        <f t="shared" si="38"/>
        <v>11</v>
      </c>
      <c r="B337" s="33" t="s">
        <v>151</v>
      </c>
      <c r="C337" s="109">
        <v>4439</v>
      </c>
      <c r="D337" s="110" t="s">
        <v>31</v>
      </c>
      <c r="E337" s="17" t="s">
        <v>32</v>
      </c>
      <c r="F337" s="17">
        <v>7</v>
      </c>
      <c r="G337" s="53"/>
      <c r="H337" s="54"/>
      <c r="I337" s="55"/>
      <c r="J337" s="54"/>
      <c r="K337" s="54"/>
      <c r="L337" s="56"/>
      <c r="M337" s="57"/>
      <c r="N337" s="56"/>
      <c r="O337" s="56"/>
      <c r="P337" s="56"/>
      <c r="Q337" s="58"/>
      <c r="R337" s="14"/>
      <c r="S337" s="14"/>
      <c r="T337" s="14"/>
    </row>
    <row r="338" spans="1:20" s="13" customFormat="1">
      <c r="A338" s="48">
        <f t="shared" si="38"/>
        <v>12</v>
      </c>
      <c r="B338" s="33" t="s">
        <v>47</v>
      </c>
      <c r="C338" s="109">
        <v>2348</v>
      </c>
      <c r="D338" s="110" t="s">
        <v>31</v>
      </c>
      <c r="E338" s="17" t="s">
        <v>32</v>
      </c>
      <c r="F338" s="17">
        <v>7</v>
      </c>
      <c r="G338" s="53"/>
      <c r="H338" s="54"/>
      <c r="I338" s="55"/>
      <c r="J338" s="54"/>
      <c r="K338" s="54"/>
      <c r="L338" s="56"/>
      <c r="M338" s="57"/>
      <c r="N338" s="56"/>
      <c r="O338" s="56"/>
      <c r="P338" s="56"/>
      <c r="Q338" s="58"/>
      <c r="R338" s="14"/>
      <c r="S338" s="14"/>
      <c r="T338" s="14"/>
    </row>
    <row r="339" spans="1:20" s="13" customFormat="1">
      <c r="A339" s="48">
        <f t="shared" si="38"/>
        <v>13</v>
      </c>
      <c r="B339" s="111" t="s">
        <v>48</v>
      </c>
      <c r="C339" s="65" t="s">
        <v>21</v>
      </c>
      <c r="D339" s="104" t="s">
        <v>49</v>
      </c>
      <c r="E339" s="17" t="s">
        <v>16</v>
      </c>
      <c r="F339" s="17">
        <v>1</v>
      </c>
      <c r="G339" s="53"/>
      <c r="H339" s="54"/>
      <c r="I339" s="55"/>
      <c r="J339" s="54"/>
      <c r="K339" s="54"/>
      <c r="L339" s="56"/>
      <c r="M339" s="57"/>
      <c r="N339" s="56"/>
      <c r="O339" s="56"/>
      <c r="P339" s="56"/>
      <c r="Q339" s="58"/>
      <c r="R339" s="14"/>
      <c r="S339" s="14"/>
    </row>
    <row r="340" spans="1:20" s="13" customFormat="1">
      <c r="A340" s="48">
        <f t="shared" si="38"/>
        <v>14</v>
      </c>
      <c r="B340" s="112" t="s">
        <v>152</v>
      </c>
      <c r="C340" s="18">
        <v>4461</v>
      </c>
      <c r="D340" s="92" t="s">
        <v>31</v>
      </c>
      <c r="E340" s="17" t="s">
        <v>16</v>
      </c>
      <c r="F340" s="26">
        <v>5</v>
      </c>
      <c r="G340" s="53"/>
      <c r="H340" s="54"/>
      <c r="I340" s="55"/>
      <c r="J340" s="54"/>
      <c r="K340" s="54"/>
      <c r="L340" s="56"/>
      <c r="M340" s="57"/>
      <c r="N340" s="56"/>
      <c r="O340" s="56"/>
      <c r="P340" s="56"/>
      <c r="Q340" s="58"/>
      <c r="R340" s="14"/>
      <c r="S340" s="14"/>
    </row>
    <row r="341" spans="1:20">
      <c r="A341" s="48">
        <f t="shared" si="38"/>
        <v>15</v>
      </c>
      <c r="B341" s="22" t="s">
        <v>59</v>
      </c>
      <c r="C341" s="18">
        <v>3362</v>
      </c>
      <c r="D341" s="92" t="s">
        <v>31</v>
      </c>
      <c r="E341" s="17" t="s">
        <v>16</v>
      </c>
      <c r="F341" s="26">
        <v>5</v>
      </c>
      <c r="G341" s="53"/>
      <c r="H341" s="54"/>
      <c r="I341" s="55"/>
      <c r="J341" s="54"/>
      <c r="K341" s="54"/>
      <c r="L341" s="56"/>
      <c r="M341" s="57"/>
      <c r="N341" s="56"/>
      <c r="O341" s="56"/>
      <c r="P341" s="56"/>
      <c r="Q341" s="58"/>
    </row>
    <row r="342" spans="1:20">
      <c r="A342" s="48">
        <f t="shared" si="38"/>
        <v>16</v>
      </c>
      <c r="B342" s="113" t="s">
        <v>63</v>
      </c>
      <c r="C342" s="65">
        <v>4585</v>
      </c>
      <c r="D342" s="114" t="s">
        <v>31</v>
      </c>
      <c r="E342" s="17" t="s">
        <v>16</v>
      </c>
      <c r="F342" s="69">
        <v>1</v>
      </c>
      <c r="G342" s="53"/>
      <c r="H342" s="54"/>
      <c r="I342" s="55"/>
      <c r="J342" s="54"/>
      <c r="K342" s="54"/>
      <c r="L342" s="56"/>
      <c r="M342" s="57"/>
      <c r="N342" s="56"/>
      <c r="O342" s="56"/>
      <c r="P342" s="56"/>
      <c r="Q342" s="58"/>
    </row>
    <row r="343" spans="1:20">
      <c r="A343" s="48">
        <f t="shared" si="38"/>
        <v>17</v>
      </c>
      <c r="B343" s="113" t="s">
        <v>64</v>
      </c>
      <c r="C343" s="65">
        <v>4466</v>
      </c>
      <c r="D343" s="114" t="s">
        <v>31</v>
      </c>
      <c r="E343" s="17" t="s">
        <v>16</v>
      </c>
      <c r="F343" s="69">
        <f>F342</f>
        <v>1</v>
      </c>
      <c r="G343" s="53"/>
      <c r="H343" s="54"/>
      <c r="I343" s="55"/>
      <c r="J343" s="54"/>
      <c r="K343" s="54"/>
      <c r="L343" s="56"/>
      <c r="M343" s="57"/>
      <c r="N343" s="56"/>
      <c r="O343" s="56"/>
      <c r="P343" s="56"/>
      <c r="Q343" s="58"/>
    </row>
    <row r="344" spans="1:20">
      <c r="A344" s="48">
        <f t="shared" si="38"/>
        <v>18</v>
      </c>
      <c r="B344" s="113" t="s">
        <v>65</v>
      </c>
      <c r="C344" s="50" t="s">
        <v>135</v>
      </c>
      <c r="D344" s="51" t="s">
        <v>62</v>
      </c>
      <c r="E344" s="52" t="s">
        <v>16</v>
      </c>
      <c r="F344" s="52">
        <f>F343*2</f>
        <v>2</v>
      </c>
      <c r="G344" s="53"/>
      <c r="H344" s="54"/>
      <c r="I344" s="55"/>
      <c r="J344" s="54"/>
      <c r="K344" s="54"/>
      <c r="L344" s="56"/>
      <c r="M344" s="57"/>
      <c r="N344" s="56"/>
      <c r="O344" s="56"/>
      <c r="P344" s="56"/>
      <c r="Q344" s="58"/>
    </row>
    <row r="345" spans="1:20" ht="25.5">
      <c r="A345" s="48">
        <f t="shared" si="38"/>
        <v>19</v>
      </c>
      <c r="B345" s="22" t="s">
        <v>66</v>
      </c>
      <c r="C345" s="26" t="s">
        <v>67</v>
      </c>
      <c r="D345" s="17"/>
      <c r="E345" s="17" t="s">
        <v>5</v>
      </c>
      <c r="F345" s="115">
        <f>2850*3</f>
        <v>8550</v>
      </c>
      <c r="G345" s="53"/>
      <c r="H345" s="54"/>
      <c r="I345" s="55"/>
      <c r="J345" s="54"/>
      <c r="K345" s="54"/>
      <c r="L345" s="56"/>
      <c r="M345" s="57"/>
      <c r="N345" s="56"/>
      <c r="O345" s="56"/>
      <c r="P345" s="56"/>
      <c r="Q345" s="58"/>
    </row>
    <row r="346" spans="1:20">
      <c r="A346" s="48">
        <f t="shared" si="38"/>
        <v>20</v>
      </c>
      <c r="B346" s="111" t="s">
        <v>68</v>
      </c>
      <c r="C346" s="24" t="s">
        <v>69</v>
      </c>
      <c r="D346" s="69"/>
      <c r="E346" s="69" t="s">
        <v>5</v>
      </c>
      <c r="F346" s="115">
        <f>(F343)*30</f>
        <v>30</v>
      </c>
      <c r="G346" s="53"/>
      <c r="H346" s="54"/>
      <c r="I346" s="55"/>
      <c r="J346" s="54"/>
      <c r="K346" s="54"/>
      <c r="L346" s="56"/>
      <c r="M346" s="57"/>
      <c r="N346" s="56"/>
      <c r="O346" s="56"/>
      <c r="P346" s="56"/>
      <c r="Q346" s="58"/>
    </row>
    <row r="347" spans="1:20">
      <c r="A347" s="48">
        <f t="shared" si="38"/>
        <v>21</v>
      </c>
      <c r="B347" s="22" t="s">
        <v>93</v>
      </c>
      <c r="C347" s="26" t="s">
        <v>94</v>
      </c>
      <c r="D347" s="17"/>
      <c r="E347" s="17" t="s">
        <v>5</v>
      </c>
      <c r="F347" s="32">
        <v>100</v>
      </c>
      <c r="G347" s="53"/>
      <c r="H347" s="54"/>
      <c r="I347" s="55"/>
      <c r="J347" s="54"/>
      <c r="K347" s="54"/>
      <c r="L347" s="56"/>
      <c r="M347" s="57"/>
      <c r="N347" s="56"/>
      <c r="O347" s="56"/>
      <c r="P347" s="56"/>
      <c r="Q347" s="58"/>
    </row>
    <row r="348" spans="1:20" ht="25.5">
      <c r="A348" s="48">
        <f t="shared" si="38"/>
        <v>22</v>
      </c>
      <c r="B348" s="22" t="s">
        <v>95</v>
      </c>
      <c r="C348" s="27" t="s">
        <v>96</v>
      </c>
      <c r="D348" s="17"/>
      <c r="E348" s="17" t="s">
        <v>5</v>
      </c>
      <c r="F348" s="32">
        <f>160*3</f>
        <v>480</v>
      </c>
      <c r="G348" s="53"/>
      <c r="H348" s="54"/>
      <c r="I348" s="55"/>
      <c r="J348" s="54"/>
      <c r="K348" s="54"/>
      <c r="L348" s="56"/>
      <c r="M348" s="57"/>
      <c r="N348" s="56"/>
      <c r="O348" s="56"/>
      <c r="P348" s="56"/>
      <c r="Q348" s="58"/>
    </row>
    <row r="349" spans="1:20">
      <c r="A349" s="48">
        <f t="shared" si="38"/>
        <v>23</v>
      </c>
      <c r="B349" s="116" t="s">
        <v>73</v>
      </c>
      <c r="C349" s="109"/>
      <c r="D349" s="17"/>
      <c r="E349" s="17"/>
      <c r="F349" s="24"/>
      <c r="G349" s="66"/>
      <c r="H349" s="66"/>
      <c r="I349" s="66"/>
      <c r="J349" s="115"/>
      <c r="K349" s="23"/>
      <c r="L349" s="117"/>
      <c r="M349" s="118"/>
      <c r="N349" s="117"/>
      <c r="O349" s="117"/>
      <c r="P349" s="117"/>
      <c r="Q349" s="119"/>
    </row>
    <row r="350" spans="1:20">
      <c r="A350" s="48">
        <f t="shared" si="38"/>
        <v>24</v>
      </c>
      <c r="B350" s="73" t="s">
        <v>22</v>
      </c>
      <c r="C350" s="74" t="s">
        <v>74</v>
      </c>
      <c r="D350" s="17"/>
      <c r="E350" s="109" t="s">
        <v>16</v>
      </c>
      <c r="F350" s="24">
        <f>SUM(F331,F332,F333,F337,F339,F340,F342)</f>
        <v>377</v>
      </c>
      <c r="G350" s="53"/>
      <c r="H350" s="54"/>
      <c r="I350" s="55"/>
      <c r="J350" s="54"/>
      <c r="K350" s="54"/>
      <c r="L350" s="56"/>
      <c r="M350" s="57"/>
      <c r="N350" s="56"/>
      <c r="O350" s="56"/>
      <c r="P350" s="56"/>
      <c r="Q350" s="58"/>
    </row>
    <row r="351" spans="1:20">
      <c r="A351" s="48">
        <f t="shared" si="38"/>
        <v>25</v>
      </c>
      <c r="B351" s="75" t="s">
        <v>75</v>
      </c>
      <c r="C351" s="29" t="s">
        <v>76</v>
      </c>
      <c r="D351" s="26" t="s">
        <v>77</v>
      </c>
      <c r="E351" s="109" t="s">
        <v>5</v>
      </c>
      <c r="F351" s="115">
        <f>SUM(F345:F348)</f>
        <v>9160</v>
      </c>
      <c r="G351" s="53"/>
      <c r="H351" s="54"/>
      <c r="I351" s="55"/>
      <c r="J351" s="54"/>
      <c r="K351" s="54"/>
      <c r="L351" s="56"/>
      <c r="M351" s="57"/>
      <c r="N351" s="56"/>
      <c r="O351" s="56"/>
      <c r="P351" s="56"/>
      <c r="Q351" s="58"/>
    </row>
    <row r="352" spans="1:20">
      <c r="A352" s="48">
        <f t="shared" si="38"/>
        <v>26</v>
      </c>
      <c r="B352" s="49" t="s">
        <v>23</v>
      </c>
      <c r="C352" s="26" t="s">
        <v>24</v>
      </c>
      <c r="D352" s="17"/>
      <c r="E352" s="52" t="s">
        <v>16</v>
      </c>
      <c r="F352" s="24">
        <f>(F351)*3</f>
        <v>27480</v>
      </c>
      <c r="G352" s="53"/>
      <c r="H352" s="54"/>
      <c r="I352" s="55"/>
      <c r="J352" s="54"/>
      <c r="K352" s="54"/>
      <c r="L352" s="56"/>
      <c r="M352" s="57"/>
      <c r="N352" s="56"/>
      <c r="O352" s="56"/>
      <c r="P352" s="56"/>
      <c r="Q352" s="58"/>
    </row>
    <row r="353" spans="1:17">
      <c r="A353" s="48">
        <f t="shared" si="38"/>
        <v>27</v>
      </c>
      <c r="B353" s="49" t="s">
        <v>81</v>
      </c>
      <c r="C353" s="26" t="s">
        <v>25</v>
      </c>
      <c r="D353" s="17"/>
      <c r="E353" s="52" t="s">
        <v>16</v>
      </c>
      <c r="F353" s="24">
        <f>F352</f>
        <v>27480</v>
      </c>
      <c r="G353" s="53"/>
      <c r="H353" s="54"/>
      <c r="I353" s="55"/>
      <c r="J353" s="54"/>
      <c r="K353" s="54"/>
      <c r="L353" s="56"/>
      <c r="M353" s="57"/>
      <c r="N353" s="56"/>
      <c r="O353" s="56"/>
      <c r="P353" s="56"/>
      <c r="Q353" s="58"/>
    </row>
    <row r="354" spans="1:17" ht="25.5">
      <c r="A354" s="48">
        <f t="shared" si="38"/>
        <v>28</v>
      </c>
      <c r="B354" s="75" t="s">
        <v>15</v>
      </c>
      <c r="C354" s="29" t="s">
        <v>74</v>
      </c>
      <c r="D354" s="17"/>
      <c r="E354" s="17" t="s">
        <v>14</v>
      </c>
      <c r="F354" s="26">
        <v>1</v>
      </c>
      <c r="G354" s="53"/>
      <c r="H354" s="54"/>
      <c r="I354" s="55"/>
      <c r="J354" s="54"/>
      <c r="K354" s="54"/>
      <c r="L354" s="56"/>
      <c r="M354" s="57"/>
      <c r="N354" s="56"/>
      <c r="O354" s="56"/>
      <c r="P354" s="56"/>
      <c r="Q354" s="58"/>
    </row>
    <row r="355" spans="1:17" ht="26.25" thickBot="1">
      <c r="A355" s="120">
        <f>A354+1</f>
        <v>29</v>
      </c>
      <c r="B355" s="121" t="s">
        <v>18</v>
      </c>
      <c r="C355" s="31" t="s">
        <v>82</v>
      </c>
      <c r="D355" s="122" t="s">
        <v>83</v>
      </c>
      <c r="E355" s="123" t="s">
        <v>14</v>
      </c>
      <c r="F355" s="124">
        <v>4</v>
      </c>
      <c r="G355" s="125"/>
      <c r="H355" s="126"/>
      <c r="I355" s="127"/>
      <c r="J355" s="126"/>
      <c r="K355" s="126"/>
      <c r="L355" s="128"/>
      <c r="M355" s="129"/>
      <c r="N355" s="128"/>
      <c r="O355" s="128"/>
      <c r="P355" s="128"/>
      <c r="Q355" s="130"/>
    </row>
    <row r="356" spans="1:17" ht="13.5" thickBot="1">
      <c r="A356" s="153"/>
      <c r="B356" s="180" t="s">
        <v>173</v>
      </c>
      <c r="C356" s="181"/>
      <c r="D356" s="181"/>
      <c r="E356" s="182"/>
      <c r="F356" s="154"/>
      <c r="G356" s="155"/>
      <c r="H356" s="156"/>
      <c r="I356" s="156"/>
      <c r="J356" s="156"/>
      <c r="K356" s="156"/>
      <c r="L356" s="156"/>
      <c r="M356" s="157"/>
      <c r="N356" s="156"/>
      <c r="O356" s="156"/>
      <c r="P356" s="156"/>
      <c r="Q356" s="156"/>
    </row>
    <row r="357" spans="1:17">
      <c r="A357" s="34"/>
      <c r="B357" s="35" t="s">
        <v>153</v>
      </c>
      <c r="C357" s="35"/>
      <c r="D357" s="35"/>
      <c r="E357" s="35"/>
      <c r="F357" s="90"/>
      <c r="G357" s="35"/>
      <c r="H357" s="35"/>
      <c r="I357" s="35"/>
      <c r="J357" s="35"/>
      <c r="K357" s="35"/>
      <c r="L357" s="106"/>
      <c r="M357" s="107"/>
      <c r="N357" s="106"/>
      <c r="O357" s="106"/>
      <c r="P357" s="106"/>
      <c r="Q357" s="108"/>
    </row>
    <row r="358" spans="1:17">
      <c r="A358" s="20">
        <v>1</v>
      </c>
      <c r="B358" s="33" t="s">
        <v>30</v>
      </c>
      <c r="C358" s="18" t="s">
        <v>128</v>
      </c>
      <c r="D358" s="92" t="s">
        <v>31</v>
      </c>
      <c r="E358" s="17" t="s">
        <v>32</v>
      </c>
      <c r="F358" s="17">
        <v>15</v>
      </c>
      <c r="G358" s="53"/>
      <c r="H358" s="54"/>
      <c r="I358" s="55"/>
      <c r="J358" s="54"/>
      <c r="K358" s="54"/>
      <c r="L358" s="56"/>
      <c r="M358" s="57"/>
      <c r="N358" s="56"/>
      <c r="O358" s="56"/>
      <c r="P358" s="56"/>
      <c r="Q358" s="58"/>
    </row>
    <row r="359" spans="1:17">
      <c r="A359" s="20">
        <f>A358+1</f>
        <v>2</v>
      </c>
      <c r="B359" s="33" t="s">
        <v>35</v>
      </c>
      <c r="C359" s="18" t="s">
        <v>36</v>
      </c>
      <c r="D359" s="92" t="s">
        <v>37</v>
      </c>
      <c r="E359" s="17" t="s">
        <v>32</v>
      </c>
      <c r="F359" s="17">
        <v>1</v>
      </c>
      <c r="G359" s="53"/>
      <c r="H359" s="54"/>
      <c r="I359" s="55"/>
      <c r="J359" s="60"/>
      <c r="K359" s="54"/>
      <c r="L359" s="56"/>
      <c r="M359" s="57"/>
      <c r="N359" s="56"/>
      <c r="O359" s="56"/>
      <c r="P359" s="56"/>
      <c r="Q359" s="58"/>
    </row>
    <row r="360" spans="1:17">
      <c r="A360" s="20">
        <f t="shared" ref="A360:A383" si="39">A359+1</f>
        <v>3</v>
      </c>
      <c r="B360" s="22" t="s">
        <v>38</v>
      </c>
      <c r="C360" s="18" t="s">
        <v>130</v>
      </c>
      <c r="D360" s="92" t="s">
        <v>31</v>
      </c>
      <c r="E360" s="17" t="s">
        <v>32</v>
      </c>
      <c r="F360" s="17">
        <v>14</v>
      </c>
      <c r="G360" s="53"/>
      <c r="H360" s="54"/>
      <c r="I360" s="55"/>
      <c r="J360" s="54"/>
      <c r="K360" s="54"/>
      <c r="L360" s="56"/>
      <c r="M360" s="57"/>
      <c r="N360" s="56"/>
      <c r="O360" s="56"/>
      <c r="P360" s="56"/>
      <c r="Q360" s="58"/>
    </row>
    <row r="361" spans="1:17">
      <c r="A361" s="20">
        <f t="shared" si="39"/>
        <v>4</v>
      </c>
      <c r="B361" s="22" t="s">
        <v>39</v>
      </c>
      <c r="C361" s="18" t="s">
        <v>131</v>
      </c>
      <c r="D361" s="92" t="s">
        <v>31</v>
      </c>
      <c r="E361" s="17" t="s">
        <v>32</v>
      </c>
      <c r="F361" s="17">
        <v>1</v>
      </c>
      <c r="G361" s="53"/>
      <c r="H361" s="54"/>
      <c r="I361" s="55"/>
      <c r="J361" s="54"/>
      <c r="K361" s="54"/>
      <c r="L361" s="56"/>
      <c r="M361" s="57"/>
      <c r="N361" s="56"/>
      <c r="O361" s="56"/>
      <c r="P361" s="56"/>
      <c r="Q361" s="58"/>
    </row>
    <row r="362" spans="1:17" ht="25.5">
      <c r="A362" s="20">
        <f t="shared" si="39"/>
        <v>5</v>
      </c>
      <c r="B362" s="33" t="s">
        <v>41</v>
      </c>
      <c r="C362" s="18" t="s">
        <v>42</v>
      </c>
      <c r="D362" s="92" t="s">
        <v>43</v>
      </c>
      <c r="E362" s="17" t="s">
        <v>32</v>
      </c>
      <c r="F362" s="17">
        <v>4</v>
      </c>
      <c r="G362" s="53"/>
      <c r="H362" s="54"/>
      <c r="I362" s="55"/>
      <c r="J362" s="54"/>
      <c r="K362" s="54"/>
      <c r="L362" s="56"/>
      <c r="M362" s="57"/>
      <c r="N362" s="56"/>
      <c r="O362" s="56"/>
      <c r="P362" s="56"/>
      <c r="Q362" s="58"/>
    </row>
    <row r="363" spans="1:17">
      <c r="A363" s="20">
        <f t="shared" si="39"/>
        <v>6</v>
      </c>
      <c r="B363" s="33" t="s">
        <v>44</v>
      </c>
      <c r="C363" s="18" t="s">
        <v>45</v>
      </c>
      <c r="D363" s="92" t="s">
        <v>43</v>
      </c>
      <c r="E363" s="17" t="s">
        <v>32</v>
      </c>
      <c r="F363" s="17">
        <v>3</v>
      </c>
      <c r="G363" s="53"/>
      <c r="H363" s="54"/>
      <c r="I363" s="55"/>
      <c r="J363" s="54"/>
      <c r="K363" s="54"/>
      <c r="L363" s="56"/>
      <c r="M363" s="57"/>
      <c r="N363" s="56"/>
      <c r="O363" s="56"/>
      <c r="P363" s="56"/>
      <c r="Q363" s="58"/>
    </row>
    <row r="364" spans="1:17" ht="25.5">
      <c r="A364" s="20">
        <f t="shared" si="39"/>
        <v>7</v>
      </c>
      <c r="B364" s="33" t="s">
        <v>151</v>
      </c>
      <c r="C364" s="109">
        <v>4439</v>
      </c>
      <c r="D364" s="110" t="s">
        <v>31</v>
      </c>
      <c r="E364" s="17" t="s">
        <v>32</v>
      </c>
      <c r="F364" s="17">
        <v>4</v>
      </c>
      <c r="G364" s="53"/>
      <c r="H364" s="54"/>
      <c r="I364" s="55"/>
      <c r="J364" s="54"/>
      <c r="K364" s="54"/>
      <c r="L364" s="56"/>
      <c r="M364" s="57"/>
      <c r="N364" s="56"/>
      <c r="O364" s="56"/>
      <c r="P364" s="56"/>
      <c r="Q364" s="58"/>
    </row>
    <row r="365" spans="1:17">
      <c r="A365" s="20">
        <f t="shared" si="39"/>
        <v>8</v>
      </c>
      <c r="B365" s="33" t="s">
        <v>47</v>
      </c>
      <c r="C365" s="109">
        <v>2348</v>
      </c>
      <c r="D365" s="110" t="s">
        <v>31</v>
      </c>
      <c r="E365" s="17" t="s">
        <v>32</v>
      </c>
      <c r="F365" s="17">
        <v>4</v>
      </c>
      <c r="G365" s="53"/>
      <c r="H365" s="54"/>
      <c r="I365" s="55"/>
      <c r="J365" s="54"/>
      <c r="K365" s="54"/>
      <c r="L365" s="56"/>
      <c r="M365" s="57"/>
      <c r="N365" s="56"/>
      <c r="O365" s="56"/>
      <c r="P365" s="56"/>
      <c r="Q365" s="58"/>
    </row>
    <row r="366" spans="1:17">
      <c r="A366" s="20">
        <f t="shared" si="39"/>
        <v>9</v>
      </c>
      <c r="B366" s="111" t="s">
        <v>48</v>
      </c>
      <c r="C366" s="65" t="s">
        <v>21</v>
      </c>
      <c r="D366" s="104" t="s">
        <v>49</v>
      </c>
      <c r="E366" s="17" t="s">
        <v>16</v>
      </c>
      <c r="F366" s="17">
        <v>9</v>
      </c>
      <c r="G366" s="53"/>
      <c r="H366" s="54"/>
      <c r="I366" s="55"/>
      <c r="J366" s="54"/>
      <c r="K366" s="54"/>
      <c r="L366" s="56"/>
      <c r="M366" s="57"/>
      <c r="N366" s="56"/>
      <c r="O366" s="56"/>
      <c r="P366" s="56"/>
      <c r="Q366" s="58"/>
    </row>
    <row r="367" spans="1:17" ht="12.75" customHeight="1">
      <c r="A367" s="20">
        <f t="shared" si="39"/>
        <v>10</v>
      </c>
      <c r="B367" s="112" t="s">
        <v>154</v>
      </c>
      <c r="C367" s="18">
        <v>4462</v>
      </c>
      <c r="D367" s="92" t="s">
        <v>31</v>
      </c>
      <c r="E367" s="17" t="s">
        <v>16</v>
      </c>
      <c r="F367" s="26">
        <v>4</v>
      </c>
      <c r="G367" s="53"/>
      <c r="H367" s="54"/>
      <c r="I367" s="55"/>
      <c r="J367" s="54"/>
      <c r="K367" s="54"/>
      <c r="L367" s="56"/>
      <c r="M367" s="57"/>
      <c r="N367" s="56"/>
      <c r="O367" s="56"/>
      <c r="P367" s="56"/>
      <c r="Q367" s="58"/>
    </row>
    <row r="368" spans="1:17">
      <c r="A368" s="20">
        <f t="shared" si="39"/>
        <v>11</v>
      </c>
      <c r="B368" s="112" t="s">
        <v>155</v>
      </c>
      <c r="C368" s="18">
        <v>3364</v>
      </c>
      <c r="D368" s="92" t="s">
        <v>31</v>
      </c>
      <c r="E368" s="17" t="s">
        <v>16</v>
      </c>
      <c r="F368" s="26">
        <v>1</v>
      </c>
      <c r="G368" s="53"/>
      <c r="H368" s="54"/>
      <c r="I368" s="55"/>
      <c r="J368" s="54"/>
      <c r="K368" s="54"/>
      <c r="L368" s="56"/>
      <c r="M368" s="57"/>
      <c r="N368" s="56"/>
      <c r="O368" s="56"/>
      <c r="P368" s="56"/>
      <c r="Q368" s="58"/>
    </row>
    <row r="369" spans="1:17">
      <c r="A369" s="20">
        <f t="shared" si="39"/>
        <v>12</v>
      </c>
      <c r="B369" s="22" t="s">
        <v>59</v>
      </c>
      <c r="C369" s="18">
        <v>3362</v>
      </c>
      <c r="D369" s="92" t="s">
        <v>31</v>
      </c>
      <c r="E369" s="17" t="s">
        <v>16</v>
      </c>
      <c r="F369" s="26">
        <v>5</v>
      </c>
      <c r="G369" s="53"/>
      <c r="H369" s="54"/>
      <c r="I369" s="55"/>
      <c r="J369" s="54"/>
      <c r="K369" s="54"/>
      <c r="L369" s="56"/>
      <c r="M369" s="57"/>
      <c r="N369" s="56"/>
      <c r="O369" s="56"/>
      <c r="P369" s="56"/>
      <c r="Q369" s="58"/>
    </row>
    <row r="370" spans="1:17">
      <c r="A370" s="20">
        <f t="shared" si="39"/>
        <v>13</v>
      </c>
      <c r="B370" s="22" t="s">
        <v>20</v>
      </c>
      <c r="C370" s="18" t="s">
        <v>19</v>
      </c>
      <c r="D370" s="92" t="s">
        <v>60</v>
      </c>
      <c r="E370" s="17" t="s">
        <v>16</v>
      </c>
      <c r="F370" s="26">
        <v>1</v>
      </c>
      <c r="G370" s="53"/>
      <c r="H370" s="54"/>
      <c r="I370" s="55"/>
      <c r="J370" s="54"/>
      <c r="K370" s="54"/>
      <c r="L370" s="56"/>
      <c r="M370" s="57"/>
      <c r="N370" s="56"/>
      <c r="O370" s="56"/>
      <c r="P370" s="56"/>
      <c r="Q370" s="58"/>
    </row>
    <row r="371" spans="1:17">
      <c r="A371" s="20">
        <f t="shared" si="39"/>
        <v>14</v>
      </c>
      <c r="B371" s="113" t="s">
        <v>61</v>
      </c>
      <c r="C371" s="50" t="s">
        <v>134</v>
      </c>
      <c r="D371" s="114" t="s">
        <v>62</v>
      </c>
      <c r="E371" s="69" t="s">
        <v>16</v>
      </c>
      <c r="F371" s="69">
        <f>F370*2</f>
        <v>2</v>
      </c>
      <c r="G371" s="53"/>
      <c r="H371" s="54"/>
      <c r="I371" s="55"/>
      <c r="J371" s="54"/>
      <c r="K371" s="54"/>
      <c r="L371" s="56"/>
      <c r="M371" s="57"/>
      <c r="N371" s="56"/>
      <c r="O371" s="56"/>
      <c r="P371" s="56"/>
      <c r="Q371" s="58"/>
    </row>
    <row r="372" spans="1:17" ht="25.5">
      <c r="A372" s="20">
        <f t="shared" si="39"/>
        <v>15</v>
      </c>
      <c r="B372" s="22" t="s">
        <v>66</v>
      </c>
      <c r="C372" s="26" t="s">
        <v>67</v>
      </c>
      <c r="D372" s="17"/>
      <c r="E372" s="17" t="s">
        <v>5</v>
      </c>
      <c r="F372" s="115">
        <f>1300*3</f>
        <v>3900</v>
      </c>
      <c r="G372" s="53"/>
      <c r="H372" s="54"/>
      <c r="I372" s="55"/>
      <c r="J372" s="54"/>
      <c r="K372" s="54"/>
      <c r="L372" s="56"/>
      <c r="M372" s="57"/>
      <c r="N372" s="56"/>
      <c r="O372" s="56"/>
      <c r="P372" s="56"/>
      <c r="Q372" s="58"/>
    </row>
    <row r="373" spans="1:17">
      <c r="A373" s="20">
        <f t="shared" si="39"/>
        <v>16</v>
      </c>
      <c r="B373" s="111" t="s">
        <v>68</v>
      </c>
      <c r="C373" s="24" t="s">
        <v>69</v>
      </c>
      <c r="D373" s="69"/>
      <c r="E373" s="69" t="s">
        <v>5</v>
      </c>
      <c r="F373" s="115">
        <f>(F370)*30</f>
        <v>30</v>
      </c>
      <c r="G373" s="53"/>
      <c r="H373" s="54"/>
      <c r="I373" s="55"/>
      <c r="J373" s="54"/>
      <c r="K373" s="54"/>
      <c r="L373" s="56"/>
      <c r="M373" s="57"/>
      <c r="N373" s="56"/>
      <c r="O373" s="56"/>
      <c r="P373" s="56"/>
      <c r="Q373" s="58"/>
    </row>
    <row r="374" spans="1:17">
      <c r="A374" s="20">
        <f t="shared" si="39"/>
        <v>17</v>
      </c>
      <c r="B374" s="33" t="s">
        <v>70</v>
      </c>
      <c r="C374" s="109" t="s">
        <v>71</v>
      </c>
      <c r="D374" s="18" t="s">
        <v>72</v>
      </c>
      <c r="E374" s="17" t="s">
        <v>16</v>
      </c>
      <c r="F374" s="26">
        <v>2</v>
      </c>
      <c r="G374" s="53"/>
      <c r="H374" s="54"/>
      <c r="I374" s="55"/>
      <c r="J374" s="54"/>
      <c r="K374" s="54"/>
      <c r="L374" s="56"/>
      <c r="M374" s="57"/>
      <c r="N374" s="56"/>
      <c r="O374" s="56"/>
      <c r="P374" s="56"/>
      <c r="Q374" s="58"/>
    </row>
    <row r="375" spans="1:17" ht="15">
      <c r="A375" s="20">
        <f t="shared" si="39"/>
        <v>18</v>
      </c>
      <c r="B375" s="22" t="s">
        <v>90</v>
      </c>
      <c r="C375" s="131" t="s">
        <v>91</v>
      </c>
      <c r="D375" s="17" t="s">
        <v>92</v>
      </c>
      <c r="E375" s="17" t="s">
        <v>5</v>
      </c>
      <c r="F375" s="30">
        <f>265*3</f>
        <v>795</v>
      </c>
      <c r="G375" s="53"/>
      <c r="H375" s="54"/>
      <c r="I375" s="55"/>
      <c r="J375" s="54"/>
      <c r="K375" s="54"/>
      <c r="L375" s="56"/>
      <c r="M375" s="57"/>
      <c r="N375" s="56"/>
      <c r="O375" s="56"/>
      <c r="P375" s="56"/>
      <c r="Q375" s="58"/>
    </row>
    <row r="376" spans="1:17">
      <c r="A376" s="20">
        <f t="shared" si="39"/>
        <v>19</v>
      </c>
      <c r="B376" s="116" t="s">
        <v>73</v>
      </c>
      <c r="C376" s="109"/>
      <c r="D376" s="17"/>
      <c r="E376" s="17"/>
      <c r="F376" s="24"/>
      <c r="G376" s="66"/>
      <c r="H376" s="66"/>
      <c r="I376" s="66"/>
      <c r="J376" s="115"/>
      <c r="K376" s="23"/>
      <c r="L376" s="117"/>
      <c r="M376" s="118"/>
      <c r="N376" s="117"/>
      <c r="O376" s="117"/>
      <c r="P376" s="117"/>
      <c r="Q376" s="119"/>
    </row>
    <row r="377" spans="1:17">
      <c r="A377" s="20">
        <f t="shared" si="39"/>
        <v>20</v>
      </c>
      <c r="B377" s="73" t="s">
        <v>22</v>
      </c>
      <c r="C377" s="74" t="s">
        <v>74</v>
      </c>
      <c r="D377" s="17"/>
      <c r="E377" s="109" t="s">
        <v>16</v>
      </c>
      <c r="F377" s="24">
        <f>SUM(F358,F359,F362,F364,F366,F367,F368)</f>
        <v>38</v>
      </c>
      <c r="G377" s="53"/>
      <c r="H377" s="54"/>
      <c r="I377" s="55"/>
      <c r="J377" s="54"/>
      <c r="K377" s="54"/>
      <c r="L377" s="56"/>
      <c r="M377" s="57"/>
      <c r="N377" s="56"/>
      <c r="O377" s="56"/>
      <c r="P377" s="56"/>
      <c r="Q377" s="58"/>
    </row>
    <row r="378" spans="1:17">
      <c r="A378" s="20">
        <f t="shared" si="39"/>
        <v>21</v>
      </c>
      <c r="B378" s="75" t="s">
        <v>75</v>
      </c>
      <c r="C378" s="29" t="s">
        <v>76</v>
      </c>
      <c r="D378" s="26" t="s">
        <v>77</v>
      </c>
      <c r="E378" s="109" t="s">
        <v>5</v>
      </c>
      <c r="F378" s="115">
        <f>SUM(F372,F373)</f>
        <v>3930</v>
      </c>
      <c r="G378" s="53"/>
      <c r="H378" s="54"/>
      <c r="I378" s="55"/>
      <c r="J378" s="54"/>
      <c r="K378" s="54"/>
      <c r="L378" s="56"/>
      <c r="M378" s="57"/>
      <c r="N378" s="56"/>
      <c r="O378" s="56"/>
      <c r="P378" s="56"/>
      <c r="Q378" s="58"/>
    </row>
    <row r="379" spans="1:17">
      <c r="A379" s="20">
        <f>A378+1</f>
        <v>22</v>
      </c>
      <c r="B379" s="49" t="s">
        <v>23</v>
      </c>
      <c r="C379" s="26" t="s">
        <v>24</v>
      </c>
      <c r="D379" s="17"/>
      <c r="E379" s="52" t="s">
        <v>16</v>
      </c>
      <c r="F379" s="24">
        <f>(F378)*3</f>
        <v>11790</v>
      </c>
      <c r="G379" s="53"/>
      <c r="H379" s="54"/>
      <c r="I379" s="55"/>
      <c r="J379" s="54"/>
      <c r="K379" s="54"/>
      <c r="L379" s="56"/>
      <c r="M379" s="57"/>
      <c r="N379" s="56"/>
      <c r="O379" s="56"/>
      <c r="P379" s="56"/>
      <c r="Q379" s="58"/>
    </row>
    <row r="380" spans="1:17">
      <c r="A380" s="20">
        <f t="shared" si="39"/>
        <v>23</v>
      </c>
      <c r="B380" s="49" t="s">
        <v>81</v>
      </c>
      <c r="C380" s="26" t="s">
        <v>25</v>
      </c>
      <c r="D380" s="17"/>
      <c r="E380" s="52" t="s">
        <v>16</v>
      </c>
      <c r="F380" s="24">
        <f>F379</f>
        <v>11790</v>
      </c>
      <c r="G380" s="53"/>
      <c r="H380" s="54"/>
      <c r="I380" s="55"/>
      <c r="J380" s="54"/>
      <c r="K380" s="54"/>
      <c r="L380" s="56"/>
      <c r="M380" s="57"/>
      <c r="N380" s="56"/>
      <c r="O380" s="56"/>
      <c r="P380" s="56"/>
      <c r="Q380" s="58"/>
    </row>
    <row r="381" spans="1:17" ht="25.5">
      <c r="A381" s="20">
        <f t="shared" si="39"/>
        <v>24</v>
      </c>
      <c r="B381" s="75" t="s">
        <v>15</v>
      </c>
      <c r="C381" s="29" t="s">
        <v>74</v>
      </c>
      <c r="D381" s="17"/>
      <c r="E381" s="17" t="s">
        <v>14</v>
      </c>
      <c r="F381" s="26">
        <v>1</v>
      </c>
      <c r="G381" s="53"/>
      <c r="H381" s="54"/>
      <c r="I381" s="55"/>
      <c r="J381" s="54"/>
      <c r="K381" s="54"/>
      <c r="L381" s="56"/>
      <c r="M381" s="57"/>
      <c r="N381" s="56"/>
      <c r="O381" s="56"/>
      <c r="P381" s="56"/>
      <c r="Q381" s="58"/>
    </row>
    <row r="382" spans="1:17" ht="25.5">
      <c r="A382" s="20">
        <f t="shared" si="39"/>
        <v>25</v>
      </c>
      <c r="B382" s="75" t="s">
        <v>102</v>
      </c>
      <c r="C382" s="29" t="s">
        <v>103</v>
      </c>
      <c r="D382" s="26" t="s">
        <v>104</v>
      </c>
      <c r="E382" s="109" t="s">
        <v>5</v>
      </c>
      <c r="F382" s="115">
        <f>F375/2</f>
        <v>398</v>
      </c>
      <c r="G382" s="53"/>
      <c r="H382" s="54"/>
      <c r="I382" s="55"/>
      <c r="J382" s="54"/>
      <c r="K382" s="54"/>
      <c r="L382" s="56"/>
      <c r="M382" s="57"/>
      <c r="N382" s="56"/>
      <c r="O382" s="56"/>
      <c r="P382" s="56"/>
      <c r="Q382" s="58"/>
    </row>
    <row r="383" spans="1:17">
      <c r="A383" s="20">
        <f t="shared" si="39"/>
        <v>26</v>
      </c>
      <c r="B383" s="71" t="s">
        <v>140</v>
      </c>
      <c r="C383" s="50"/>
      <c r="D383" s="51"/>
      <c r="E383" s="52" t="s">
        <v>14</v>
      </c>
      <c r="F383" s="52">
        <v>3</v>
      </c>
      <c r="G383" s="53"/>
      <c r="H383" s="54"/>
      <c r="I383" s="55"/>
      <c r="J383" s="54"/>
      <c r="K383" s="54"/>
      <c r="L383" s="56"/>
      <c r="M383" s="57"/>
      <c r="N383" s="56"/>
      <c r="O383" s="56"/>
      <c r="P383" s="56"/>
      <c r="Q383" s="58"/>
    </row>
    <row r="384" spans="1:17" ht="26.25" thickBot="1">
      <c r="A384" s="28">
        <f>A383+1</f>
        <v>27</v>
      </c>
      <c r="B384" s="78" t="s">
        <v>18</v>
      </c>
      <c r="C384" s="132" t="s">
        <v>82</v>
      </c>
      <c r="D384" s="133" t="s">
        <v>83</v>
      </c>
      <c r="E384" s="80" t="s">
        <v>14</v>
      </c>
      <c r="F384" s="134">
        <v>1</v>
      </c>
      <c r="G384" s="82"/>
      <c r="H384" s="83"/>
      <c r="I384" s="84"/>
      <c r="J384" s="83"/>
      <c r="K384" s="83"/>
      <c r="L384" s="85"/>
      <c r="M384" s="86"/>
      <c r="N384" s="85"/>
      <c r="O384" s="85"/>
      <c r="P384" s="85"/>
      <c r="Q384" s="87"/>
    </row>
    <row r="385" spans="1:20" ht="13.5" thickBot="1">
      <c r="A385" s="153"/>
      <c r="B385" s="180" t="s">
        <v>173</v>
      </c>
      <c r="C385" s="181"/>
      <c r="D385" s="181"/>
      <c r="E385" s="182"/>
      <c r="F385" s="154"/>
      <c r="G385" s="155"/>
      <c r="H385" s="156"/>
      <c r="I385" s="156"/>
      <c r="J385" s="156"/>
      <c r="K385" s="156"/>
      <c r="L385" s="156"/>
      <c r="M385" s="157"/>
      <c r="N385" s="156"/>
      <c r="O385" s="156"/>
      <c r="P385" s="156"/>
      <c r="Q385" s="156"/>
    </row>
    <row r="386" spans="1:20" hidden="1">
      <c r="A386" s="34"/>
      <c r="B386" s="35" t="s">
        <v>156</v>
      </c>
      <c r="C386" s="35"/>
      <c r="D386" s="35"/>
      <c r="E386" s="35"/>
      <c r="F386" s="90"/>
      <c r="G386" s="35"/>
      <c r="H386" s="35"/>
      <c r="I386" s="35"/>
      <c r="J386" s="35"/>
      <c r="K386" s="35"/>
      <c r="L386" s="106"/>
      <c r="M386" s="107"/>
      <c r="N386" s="106"/>
      <c r="O386" s="106"/>
      <c r="P386" s="106"/>
      <c r="Q386" s="108"/>
    </row>
    <row r="387" spans="1:20" hidden="1">
      <c r="A387" s="20">
        <v>1</v>
      </c>
      <c r="B387" s="33" t="s">
        <v>30</v>
      </c>
      <c r="C387" s="18" t="s">
        <v>128</v>
      </c>
      <c r="D387" s="92" t="s">
        <v>31</v>
      </c>
      <c r="E387" s="17" t="s">
        <v>32</v>
      </c>
      <c r="F387" s="17">
        <v>37</v>
      </c>
      <c r="G387" s="53"/>
      <c r="H387" s="54"/>
      <c r="I387" s="55"/>
      <c r="J387" s="54"/>
      <c r="K387" s="54"/>
      <c r="L387" s="56"/>
      <c r="M387" s="57"/>
      <c r="N387" s="56"/>
      <c r="O387" s="56"/>
      <c r="P387" s="56"/>
      <c r="Q387" s="58"/>
    </row>
    <row r="388" spans="1:20" hidden="1">
      <c r="A388" s="20">
        <f>A387+1</f>
        <v>2</v>
      </c>
      <c r="B388" s="33" t="s">
        <v>35</v>
      </c>
      <c r="C388" s="18" t="s">
        <v>36</v>
      </c>
      <c r="D388" s="92" t="s">
        <v>37</v>
      </c>
      <c r="E388" s="17" t="s">
        <v>32</v>
      </c>
      <c r="F388" s="17">
        <v>2</v>
      </c>
      <c r="G388" s="53"/>
      <c r="H388" s="54"/>
      <c r="I388" s="55"/>
      <c r="J388" s="60"/>
      <c r="K388" s="54"/>
      <c r="L388" s="56"/>
      <c r="M388" s="57"/>
      <c r="N388" s="56"/>
      <c r="O388" s="56"/>
      <c r="P388" s="56"/>
      <c r="Q388" s="58"/>
    </row>
    <row r="389" spans="1:20" hidden="1">
      <c r="A389" s="20">
        <f t="shared" ref="A389:A402" si="40">A388+1</f>
        <v>3</v>
      </c>
      <c r="B389" s="22" t="s">
        <v>38</v>
      </c>
      <c r="C389" s="18" t="s">
        <v>130</v>
      </c>
      <c r="D389" s="92" t="s">
        <v>31</v>
      </c>
      <c r="E389" s="17" t="s">
        <v>32</v>
      </c>
      <c r="F389" s="17">
        <v>14</v>
      </c>
      <c r="G389" s="53"/>
      <c r="H389" s="54"/>
      <c r="I389" s="55"/>
      <c r="J389" s="54"/>
      <c r="K389" s="54"/>
      <c r="L389" s="56"/>
      <c r="M389" s="57"/>
      <c r="N389" s="56"/>
      <c r="O389" s="56"/>
      <c r="P389" s="56"/>
      <c r="Q389" s="58"/>
    </row>
    <row r="390" spans="1:20" hidden="1">
      <c r="A390" s="20">
        <f t="shared" si="40"/>
        <v>4</v>
      </c>
      <c r="B390" s="22" t="s">
        <v>39</v>
      </c>
      <c r="C390" s="18" t="s">
        <v>131</v>
      </c>
      <c r="D390" s="92" t="s">
        <v>31</v>
      </c>
      <c r="E390" s="17" t="s">
        <v>32</v>
      </c>
      <c r="F390" s="17">
        <v>1</v>
      </c>
      <c r="G390" s="53"/>
      <c r="H390" s="54"/>
      <c r="I390" s="55"/>
      <c r="J390" s="54"/>
      <c r="K390" s="54"/>
      <c r="L390" s="56"/>
      <c r="M390" s="57"/>
      <c r="N390" s="56"/>
      <c r="O390" s="56"/>
      <c r="P390" s="56"/>
      <c r="Q390" s="58"/>
    </row>
    <row r="391" spans="1:20" ht="25.5" hidden="1">
      <c r="A391" s="20">
        <f t="shared" si="40"/>
        <v>5</v>
      </c>
      <c r="B391" s="33" t="s">
        <v>151</v>
      </c>
      <c r="C391" s="109">
        <v>4439</v>
      </c>
      <c r="D391" s="110" t="s">
        <v>31</v>
      </c>
      <c r="E391" s="17" t="s">
        <v>32</v>
      </c>
      <c r="F391" s="17">
        <v>8</v>
      </c>
      <c r="G391" s="53"/>
      <c r="H391" s="54"/>
      <c r="I391" s="55"/>
      <c r="J391" s="54"/>
      <c r="K391" s="54"/>
      <c r="L391" s="56"/>
      <c r="M391" s="57"/>
      <c r="N391" s="56"/>
      <c r="O391" s="56"/>
      <c r="P391" s="56"/>
      <c r="Q391" s="58"/>
    </row>
    <row r="392" spans="1:20" hidden="1">
      <c r="A392" s="20">
        <f t="shared" si="40"/>
        <v>6</v>
      </c>
      <c r="B392" s="33" t="s">
        <v>47</v>
      </c>
      <c r="C392" s="109">
        <v>2348</v>
      </c>
      <c r="D392" s="110" t="s">
        <v>31</v>
      </c>
      <c r="E392" s="17" t="s">
        <v>32</v>
      </c>
      <c r="F392" s="17">
        <v>8</v>
      </c>
      <c r="G392" s="53"/>
      <c r="H392" s="54"/>
      <c r="I392" s="55"/>
      <c r="J392" s="54"/>
      <c r="K392" s="54"/>
      <c r="L392" s="56"/>
      <c r="M392" s="57"/>
      <c r="N392" s="56"/>
      <c r="O392" s="56"/>
      <c r="P392" s="56"/>
      <c r="Q392" s="58"/>
    </row>
    <row r="393" spans="1:20" hidden="1">
      <c r="A393" s="20">
        <f t="shared" si="40"/>
        <v>7</v>
      </c>
      <c r="B393" s="111" t="s">
        <v>48</v>
      </c>
      <c r="C393" s="65" t="s">
        <v>21</v>
      </c>
      <c r="D393" s="104" t="s">
        <v>49</v>
      </c>
      <c r="E393" s="17" t="s">
        <v>16</v>
      </c>
      <c r="F393" s="17">
        <v>10</v>
      </c>
      <c r="G393" s="53"/>
      <c r="H393" s="54"/>
      <c r="I393" s="55"/>
      <c r="J393" s="54"/>
      <c r="K393" s="54"/>
      <c r="L393" s="56"/>
      <c r="M393" s="57"/>
      <c r="N393" s="56"/>
      <c r="O393" s="56"/>
      <c r="P393" s="56"/>
      <c r="Q393" s="58"/>
    </row>
    <row r="394" spans="1:20" s="13" customFormat="1" hidden="1">
      <c r="A394" s="20">
        <f t="shared" si="40"/>
        <v>8</v>
      </c>
      <c r="B394" s="112" t="s">
        <v>152</v>
      </c>
      <c r="C394" s="18">
        <v>4461</v>
      </c>
      <c r="D394" s="92" t="s">
        <v>31</v>
      </c>
      <c r="E394" s="17" t="s">
        <v>16</v>
      </c>
      <c r="F394" s="26">
        <v>1</v>
      </c>
      <c r="G394" s="53"/>
      <c r="H394" s="54"/>
      <c r="I394" s="55"/>
      <c r="J394" s="54"/>
      <c r="K394" s="54"/>
      <c r="L394" s="56"/>
      <c r="M394" s="57"/>
      <c r="N394" s="56"/>
      <c r="O394" s="56"/>
      <c r="P394" s="56"/>
      <c r="Q394" s="58"/>
      <c r="R394" s="14"/>
      <c r="S394" s="14"/>
      <c r="T394" s="14"/>
    </row>
    <row r="395" spans="1:20" hidden="1">
      <c r="A395" s="20">
        <f t="shared" si="40"/>
        <v>9</v>
      </c>
      <c r="B395" s="112" t="s">
        <v>155</v>
      </c>
      <c r="C395" s="18">
        <v>4464</v>
      </c>
      <c r="D395" s="92" t="s">
        <v>31</v>
      </c>
      <c r="E395" s="17" t="s">
        <v>16</v>
      </c>
      <c r="F395" s="26">
        <v>1</v>
      </c>
      <c r="G395" s="53"/>
      <c r="H395" s="54"/>
      <c r="I395" s="55"/>
      <c r="J395" s="54"/>
      <c r="K395" s="54"/>
      <c r="L395" s="56"/>
      <c r="M395" s="57"/>
      <c r="N395" s="56"/>
      <c r="O395" s="56"/>
      <c r="P395" s="56"/>
      <c r="Q395" s="58"/>
    </row>
    <row r="396" spans="1:20" ht="12.75" hidden="1" customHeight="1">
      <c r="A396" s="20">
        <f t="shared" si="40"/>
        <v>10</v>
      </c>
      <c r="B396" s="22" t="s">
        <v>59</v>
      </c>
      <c r="C396" s="18">
        <v>3362</v>
      </c>
      <c r="D396" s="92" t="s">
        <v>31</v>
      </c>
      <c r="E396" s="17" t="s">
        <v>16</v>
      </c>
      <c r="F396" s="26">
        <v>2</v>
      </c>
      <c r="G396" s="53"/>
      <c r="H396" s="54"/>
      <c r="I396" s="55"/>
      <c r="J396" s="54"/>
      <c r="K396" s="54"/>
      <c r="L396" s="56"/>
      <c r="M396" s="57"/>
      <c r="N396" s="56"/>
      <c r="O396" s="56"/>
      <c r="P396" s="56"/>
      <c r="Q396" s="58"/>
    </row>
    <row r="397" spans="1:20" hidden="1">
      <c r="A397" s="20">
        <f t="shared" si="40"/>
        <v>11</v>
      </c>
      <c r="B397" s="113" t="s">
        <v>63</v>
      </c>
      <c r="C397" s="65">
        <v>4585</v>
      </c>
      <c r="D397" s="114" t="s">
        <v>31</v>
      </c>
      <c r="E397" s="17" t="s">
        <v>16</v>
      </c>
      <c r="F397" s="69">
        <v>1</v>
      </c>
      <c r="G397" s="53"/>
      <c r="H397" s="54"/>
      <c r="I397" s="55"/>
      <c r="J397" s="54"/>
      <c r="K397" s="54"/>
      <c r="L397" s="56"/>
      <c r="M397" s="57"/>
      <c r="N397" s="56"/>
      <c r="O397" s="56"/>
      <c r="P397" s="56"/>
      <c r="Q397" s="58"/>
    </row>
    <row r="398" spans="1:20" hidden="1">
      <c r="A398" s="20">
        <f t="shared" si="40"/>
        <v>12</v>
      </c>
      <c r="B398" s="113" t="s">
        <v>64</v>
      </c>
      <c r="C398" s="65">
        <v>4466</v>
      </c>
      <c r="D398" s="114" t="s">
        <v>31</v>
      </c>
      <c r="E398" s="17" t="s">
        <v>16</v>
      </c>
      <c r="F398" s="69">
        <f>F397</f>
        <v>1</v>
      </c>
      <c r="G398" s="53"/>
      <c r="H398" s="54"/>
      <c r="I398" s="55"/>
      <c r="J398" s="54"/>
      <c r="K398" s="54"/>
      <c r="L398" s="56"/>
      <c r="M398" s="57"/>
      <c r="N398" s="56"/>
      <c r="O398" s="56"/>
      <c r="P398" s="56"/>
      <c r="Q398" s="58"/>
    </row>
    <row r="399" spans="1:20" hidden="1">
      <c r="A399" s="20">
        <f t="shared" si="40"/>
        <v>13</v>
      </c>
      <c r="B399" s="113" t="s">
        <v>65</v>
      </c>
      <c r="C399" s="50" t="s">
        <v>135</v>
      </c>
      <c r="D399" s="114" t="s">
        <v>62</v>
      </c>
      <c r="E399" s="17" t="s">
        <v>16</v>
      </c>
      <c r="F399" s="69">
        <f>F398*2</f>
        <v>2</v>
      </c>
      <c r="G399" s="53"/>
      <c r="H399" s="54"/>
      <c r="I399" s="55"/>
      <c r="J399" s="54"/>
      <c r="K399" s="54"/>
      <c r="L399" s="56"/>
      <c r="M399" s="57"/>
      <c r="N399" s="56"/>
      <c r="O399" s="56"/>
      <c r="P399" s="56"/>
      <c r="Q399" s="58"/>
    </row>
    <row r="400" spans="1:20" ht="25.5" hidden="1">
      <c r="A400" s="20">
        <f t="shared" si="40"/>
        <v>14</v>
      </c>
      <c r="B400" s="22" t="s">
        <v>66</v>
      </c>
      <c r="C400" s="26" t="s">
        <v>67</v>
      </c>
      <c r="D400" s="17"/>
      <c r="E400" s="17" t="s">
        <v>5</v>
      </c>
      <c r="F400" s="115">
        <f>965*3</f>
        <v>2895</v>
      </c>
      <c r="G400" s="53"/>
      <c r="H400" s="54"/>
      <c r="I400" s="55"/>
      <c r="J400" s="54"/>
      <c r="K400" s="54"/>
      <c r="L400" s="56"/>
      <c r="M400" s="57"/>
      <c r="N400" s="56"/>
      <c r="O400" s="56"/>
      <c r="P400" s="56"/>
      <c r="Q400" s="58"/>
    </row>
    <row r="401" spans="1:17" hidden="1">
      <c r="A401" s="20">
        <f t="shared" si="40"/>
        <v>15</v>
      </c>
      <c r="B401" s="111" t="s">
        <v>68</v>
      </c>
      <c r="C401" s="24" t="s">
        <v>69</v>
      </c>
      <c r="D401" s="69"/>
      <c r="E401" s="69" t="s">
        <v>5</v>
      </c>
      <c r="F401" s="115">
        <f>(F398)*30</f>
        <v>30</v>
      </c>
      <c r="G401" s="53"/>
      <c r="H401" s="54"/>
      <c r="I401" s="55"/>
      <c r="J401" s="54"/>
      <c r="K401" s="54"/>
      <c r="L401" s="56"/>
      <c r="M401" s="57"/>
      <c r="N401" s="56"/>
      <c r="O401" s="56"/>
      <c r="P401" s="56"/>
      <c r="Q401" s="58"/>
    </row>
    <row r="402" spans="1:17" hidden="1">
      <c r="A402" s="20">
        <f t="shared" si="40"/>
        <v>16</v>
      </c>
      <c r="B402" s="33" t="s">
        <v>70</v>
      </c>
      <c r="C402" s="109" t="s">
        <v>71</v>
      </c>
      <c r="D402" s="18" t="s">
        <v>72</v>
      </c>
      <c r="E402" s="17" t="s">
        <v>16</v>
      </c>
      <c r="F402" s="26">
        <v>2</v>
      </c>
      <c r="G402" s="53"/>
      <c r="H402" s="54"/>
      <c r="I402" s="55"/>
      <c r="J402" s="54"/>
      <c r="K402" s="54"/>
      <c r="L402" s="56"/>
      <c r="M402" s="57"/>
      <c r="N402" s="56"/>
      <c r="O402" s="56"/>
      <c r="P402" s="56"/>
      <c r="Q402" s="58"/>
    </row>
    <row r="403" spans="1:17" hidden="1">
      <c r="A403" s="20"/>
      <c r="B403" s="116" t="s">
        <v>73</v>
      </c>
      <c r="C403" s="109"/>
      <c r="D403" s="17"/>
      <c r="E403" s="17"/>
      <c r="F403" s="24"/>
      <c r="G403" s="66"/>
      <c r="H403" s="66"/>
      <c r="I403" s="66"/>
      <c r="J403" s="115"/>
      <c r="K403" s="23"/>
      <c r="L403" s="117"/>
      <c r="M403" s="118"/>
      <c r="N403" s="117"/>
      <c r="O403" s="117"/>
      <c r="P403" s="117"/>
      <c r="Q403" s="119"/>
    </row>
    <row r="404" spans="1:17" hidden="1">
      <c r="A404" s="20">
        <f>A402+1</f>
        <v>17</v>
      </c>
      <c r="B404" s="73" t="s">
        <v>22</v>
      </c>
      <c r="C404" s="74" t="s">
        <v>74</v>
      </c>
      <c r="D404" s="17"/>
      <c r="E404" s="109" t="s">
        <v>16</v>
      </c>
      <c r="F404" s="24">
        <f>SUM(F387,F388,F391,F393,F394,F397)</f>
        <v>59</v>
      </c>
      <c r="G404" s="53"/>
      <c r="H404" s="54"/>
      <c r="I404" s="55"/>
      <c r="J404" s="54"/>
      <c r="K404" s="54"/>
      <c r="L404" s="56"/>
      <c r="M404" s="57"/>
      <c r="N404" s="56"/>
      <c r="O404" s="56"/>
      <c r="P404" s="56"/>
      <c r="Q404" s="58"/>
    </row>
    <row r="405" spans="1:17" hidden="1">
      <c r="A405" s="20">
        <f>A404+1</f>
        <v>18</v>
      </c>
      <c r="B405" s="75" t="s">
        <v>75</v>
      </c>
      <c r="C405" s="29" t="s">
        <v>76</v>
      </c>
      <c r="D405" s="26" t="s">
        <v>77</v>
      </c>
      <c r="E405" s="109" t="s">
        <v>5</v>
      </c>
      <c r="F405" s="115">
        <f>F400+F401</f>
        <v>2925</v>
      </c>
      <c r="G405" s="53"/>
      <c r="H405" s="54"/>
      <c r="I405" s="55"/>
      <c r="J405" s="54"/>
      <c r="K405" s="54"/>
      <c r="L405" s="56"/>
      <c r="M405" s="57"/>
      <c r="N405" s="56"/>
      <c r="O405" s="56"/>
      <c r="P405" s="56"/>
      <c r="Q405" s="58"/>
    </row>
    <row r="406" spans="1:17" hidden="1">
      <c r="A406" s="20">
        <f>A405+1</f>
        <v>19</v>
      </c>
      <c r="B406" s="49" t="s">
        <v>23</v>
      </c>
      <c r="C406" s="26" t="s">
        <v>24</v>
      </c>
      <c r="D406" s="17"/>
      <c r="E406" s="52" t="s">
        <v>16</v>
      </c>
      <c r="F406" s="24">
        <f>(F405)*3</f>
        <v>8775</v>
      </c>
      <c r="G406" s="53"/>
      <c r="H406" s="54"/>
      <c r="I406" s="55"/>
      <c r="J406" s="54"/>
      <c r="K406" s="54"/>
      <c r="L406" s="56"/>
      <c r="M406" s="57"/>
      <c r="N406" s="56"/>
      <c r="O406" s="56"/>
      <c r="P406" s="56"/>
      <c r="Q406" s="58"/>
    </row>
    <row r="407" spans="1:17" hidden="1">
      <c r="A407" s="20">
        <f>A406+1</f>
        <v>20</v>
      </c>
      <c r="B407" s="49" t="s">
        <v>81</v>
      </c>
      <c r="C407" s="26" t="s">
        <v>25</v>
      </c>
      <c r="D407" s="17"/>
      <c r="E407" s="52" t="s">
        <v>16</v>
      </c>
      <c r="F407" s="24">
        <f>F406</f>
        <v>8775</v>
      </c>
      <c r="G407" s="53"/>
      <c r="H407" s="54"/>
      <c r="I407" s="55"/>
      <c r="J407" s="54"/>
      <c r="K407" s="54"/>
      <c r="L407" s="56"/>
      <c r="M407" s="57"/>
      <c r="N407" s="56"/>
      <c r="O407" s="56"/>
      <c r="P407" s="56"/>
      <c r="Q407" s="58"/>
    </row>
    <row r="408" spans="1:17" ht="25.5" hidden="1">
      <c r="A408" s="20">
        <f>A407+1</f>
        <v>21</v>
      </c>
      <c r="B408" s="75" t="s">
        <v>15</v>
      </c>
      <c r="C408" s="29" t="s">
        <v>74</v>
      </c>
      <c r="D408" s="17"/>
      <c r="E408" s="17" t="s">
        <v>14</v>
      </c>
      <c r="F408" s="26">
        <v>1</v>
      </c>
      <c r="G408" s="53"/>
      <c r="H408" s="54"/>
      <c r="I408" s="55"/>
      <c r="J408" s="54"/>
      <c r="K408" s="54"/>
      <c r="L408" s="56"/>
      <c r="M408" s="57"/>
      <c r="N408" s="56"/>
      <c r="O408" s="56"/>
      <c r="P408" s="56"/>
      <c r="Q408" s="58"/>
    </row>
    <row r="409" spans="1:17" ht="26.25" hidden="1" thickBot="1">
      <c r="A409" s="28">
        <f>A408+1</f>
        <v>22</v>
      </c>
      <c r="B409" s="78" t="s">
        <v>18</v>
      </c>
      <c r="C409" s="132" t="s">
        <v>82</v>
      </c>
      <c r="D409" s="133" t="s">
        <v>83</v>
      </c>
      <c r="E409" s="80" t="s">
        <v>14</v>
      </c>
      <c r="F409" s="134">
        <v>3</v>
      </c>
      <c r="G409" s="82"/>
      <c r="H409" s="83"/>
      <c r="I409" s="84"/>
      <c r="J409" s="83"/>
      <c r="K409" s="83"/>
      <c r="L409" s="85"/>
      <c r="M409" s="86"/>
      <c r="N409" s="85"/>
      <c r="O409" s="85"/>
      <c r="P409" s="85"/>
      <c r="Q409" s="87"/>
    </row>
    <row r="410" spans="1:17" ht="13.5" hidden="1" thickBot="1">
      <c r="A410" s="153"/>
      <c r="B410" s="180" t="s">
        <v>173</v>
      </c>
      <c r="C410" s="181"/>
      <c r="D410" s="181"/>
      <c r="E410" s="182"/>
      <c r="F410" s="154"/>
      <c r="G410" s="155"/>
      <c r="H410" s="156"/>
      <c r="I410" s="156"/>
      <c r="J410" s="156"/>
      <c r="K410" s="156"/>
      <c r="L410" s="156"/>
      <c r="M410" s="157"/>
      <c r="N410" s="156"/>
      <c r="O410" s="156"/>
      <c r="P410" s="156"/>
      <c r="Q410" s="156"/>
    </row>
    <row r="411" spans="1:17">
      <c r="A411" s="34"/>
      <c r="B411" s="35" t="s">
        <v>157</v>
      </c>
      <c r="C411" s="35"/>
      <c r="D411" s="35"/>
      <c r="E411" s="35"/>
      <c r="F411" s="90"/>
      <c r="G411" s="35"/>
      <c r="H411" s="35"/>
      <c r="I411" s="35"/>
      <c r="J411" s="35"/>
      <c r="K411" s="35"/>
      <c r="L411" s="106"/>
      <c r="M411" s="107"/>
      <c r="N411" s="106"/>
      <c r="O411" s="106"/>
      <c r="P411" s="106"/>
      <c r="Q411" s="108"/>
    </row>
    <row r="412" spans="1:17">
      <c r="A412" s="20">
        <v>1</v>
      </c>
      <c r="B412" s="135" t="s">
        <v>85</v>
      </c>
      <c r="C412" s="18" t="s">
        <v>149</v>
      </c>
      <c r="D412" s="92" t="s">
        <v>31</v>
      </c>
      <c r="E412" s="17" t="s">
        <v>32</v>
      </c>
      <c r="F412" s="17">
        <v>2</v>
      </c>
      <c r="G412" s="53"/>
      <c r="H412" s="54"/>
      <c r="I412" s="55"/>
      <c r="J412" s="54"/>
      <c r="K412" s="54"/>
      <c r="L412" s="56"/>
      <c r="M412" s="57"/>
      <c r="N412" s="56"/>
      <c r="O412" s="56"/>
      <c r="P412" s="56"/>
      <c r="Q412" s="58"/>
    </row>
    <row r="413" spans="1:17">
      <c r="A413" s="20">
        <f>A412+1</f>
        <v>2</v>
      </c>
      <c r="B413" s="135" t="s">
        <v>86</v>
      </c>
      <c r="C413" s="18">
        <v>5014</v>
      </c>
      <c r="D413" s="92" t="s">
        <v>31</v>
      </c>
      <c r="E413" s="17" t="s">
        <v>32</v>
      </c>
      <c r="F413" s="17">
        <v>2</v>
      </c>
      <c r="G413" s="53"/>
      <c r="H413" s="54"/>
      <c r="I413" s="55"/>
      <c r="J413" s="54"/>
      <c r="K413" s="54"/>
      <c r="L413" s="56"/>
      <c r="M413" s="57"/>
      <c r="N413" s="56"/>
      <c r="O413" s="56"/>
      <c r="P413" s="56"/>
      <c r="Q413" s="58"/>
    </row>
    <row r="414" spans="1:17">
      <c r="A414" s="20">
        <f t="shared" ref="A414:A463" si="41">A413+1</f>
        <v>3</v>
      </c>
      <c r="B414" s="135" t="s">
        <v>87</v>
      </c>
      <c r="C414" s="18" t="s">
        <v>150</v>
      </c>
      <c r="D414" s="92" t="s">
        <v>62</v>
      </c>
      <c r="E414" s="17" t="s">
        <v>32</v>
      </c>
      <c r="F414" s="17">
        <v>4</v>
      </c>
      <c r="G414" s="53"/>
      <c r="H414" s="54"/>
      <c r="I414" s="55"/>
      <c r="J414" s="54"/>
      <c r="K414" s="54"/>
      <c r="L414" s="56"/>
      <c r="M414" s="57"/>
      <c r="N414" s="56"/>
      <c r="O414" s="56"/>
      <c r="P414" s="56"/>
      <c r="Q414" s="58"/>
    </row>
    <row r="415" spans="1:17">
      <c r="A415" s="20">
        <f t="shared" si="41"/>
        <v>4</v>
      </c>
      <c r="B415" s="135" t="s">
        <v>88</v>
      </c>
      <c r="C415" s="18">
        <v>5090</v>
      </c>
      <c r="D415" s="92" t="s">
        <v>31</v>
      </c>
      <c r="E415" s="17" t="s">
        <v>32</v>
      </c>
      <c r="F415" s="17">
        <v>4</v>
      </c>
      <c r="G415" s="53"/>
      <c r="H415" s="54"/>
      <c r="I415" s="55"/>
      <c r="J415" s="54"/>
      <c r="K415" s="54"/>
      <c r="L415" s="56"/>
      <c r="M415" s="57"/>
      <c r="N415" s="56"/>
      <c r="O415" s="56"/>
      <c r="P415" s="56"/>
      <c r="Q415" s="58"/>
    </row>
    <row r="416" spans="1:17">
      <c r="A416" s="20">
        <f t="shared" si="41"/>
        <v>5</v>
      </c>
      <c r="B416" s="135" t="s">
        <v>111</v>
      </c>
      <c r="C416" s="18">
        <v>5088</v>
      </c>
      <c r="D416" s="92" t="s">
        <v>31</v>
      </c>
      <c r="E416" s="17" t="s">
        <v>32</v>
      </c>
      <c r="F416" s="17">
        <v>1</v>
      </c>
      <c r="G416" s="53"/>
      <c r="H416" s="54"/>
      <c r="I416" s="55"/>
      <c r="J416" s="54"/>
      <c r="K416" s="54"/>
      <c r="L416" s="56"/>
      <c r="M416" s="57"/>
      <c r="N416" s="56"/>
      <c r="O416" s="56"/>
      <c r="P416" s="56"/>
      <c r="Q416" s="58"/>
    </row>
    <row r="417" spans="1:17">
      <c r="A417" s="20">
        <f t="shared" si="41"/>
        <v>6</v>
      </c>
      <c r="B417" s="136" t="s">
        <v>112</v>
      </c>
      <c r="C417" s="109">
        <v>5097</v>
      </c>
      <c r="D417" s="110" t="s">
        <v>31</v>
      </c>
      <c r="E417" s="17" t="s">
        <v>32</v>
      </c>
      <c r="F417" s="17">
        <v>1</v>
      </c>
      <c r="G417" s="53"/>
      <c r="H417" s="54"/>
      <c r="I417" s="55"/>
      <c r="J417" s="54"/>
      <c r="K417" s="54"/>
      <c r="L417" s="56"/>
      <c r="M417" s="57"/>
      <c r="N417" s="56"/>
      <c r="O417" s="56"/>
      <c r="P417" s="56"/>
      <c r="Q417" s="58"/>
    </row>
    <row r="418" spans="1:17">
      <c r="A418" s="20">
        <f t="shared" si="41"/>
        <v>7</v>
      </c>
      <c r="B418" s="33" t="s">
        <v>30</v>
      </c>
      <c r="C418" s="18" t="s">
        <v>128</v>
      </c>
      <c r="D418" s="92" t="s">
        <v>31</v>
      </c>
      <c r="E418" s="17" t="s">
        <v>32</v>
      </c>
      <c r="F418" s="17">
        <v>314</v>
      </c>
      <c r="G418" s="53"/>
      <c r="H418" s="54"/>
      <c r="I418" s="55"/>
      <c r="J418" s="54"/>
      <c r="K418" s="54"/>
      <c r="L418" s="56"/>
      <c r="M418" s="57"/>
      <c r="N418" s="56"/>
      <c r="O418" s="56"/>
      <c r="P418" s="56"/>
      <c r="Q418" s="58"/>
    </row>
    <row r="419" spans="1:17">
      <c r="A419" s="20">
        <f t="shared" si="41"/>
        <v>8</v>
      </c>
      <c r="B419" s="33" t="s">
        <v>158</v>
      </c>
      <c r="C419" s="18">
        <v>2840</v>
      </c>
      <c r="D419" s="92" t="s">
        <v>31</v>
      </c>
      <c r="E419" s="17" t="s">
        <v>32</v>
      </c>
      <c r="F419" s="17">
        <v>2</v>
      </c>
      <c r="G419" s="53"/>
      <c r="H419" s="54"/>
      <c r="I419" s="55"/>
      <c r="J419" s="54"/>
      <c r="K419" s="54"/>
      <c r="L419" s="56"/>
      <c r="M419" s="57"/>
      <c r="N419" s="56"/>
      <c r="O419" s="56"/>
      <c r="P419" s="56"/>
      <c r="Q419" s="58"/>
    </row>
    <row r="420" spans="1:17">
      <c r="A420" s="20">
        <f t="shared" si="41"/>
        <v>9</v>
      </c>
      <c r="B420" s="33" t="s">
        <v>34</v>
      </c>
      <c r="C420" s="18">
        <v>3308</v>
      </c>
      <c r="D420" s="92" t="s">
        <v>31</v>
      </c>
      <c r="E420" s="17" t="s">
        <v>32</v>
      </c>
      <c r="F420" s="17">
        <v>12</v>
      </c>
      <c r="G420" s="53"/>
      <c r="H420" s="54"/>
      <c r="I420" s="55"/>
      <c r="J420" s="54"/>
      <c r="K420" s="54"/>
      <c r="L420" s="56"/>
      <c r="M420" s="57"/>
      <c r="N420" s="56"/>
      <c r="O420" s="56"/>
      <c r="P420" s="56"/>
      <c r="Q420" s="58"/>
    </row>
    <row r="421" spans="1:17" ht="12.75" customHeight="1">
      <c r="A421" s="20">
        <f t="shared" si="41"/>
        <v>10</v>
      </c>
      <c r="B421" s="22" t="s">
        <v>138</v>
      </c>
      <c r="C421" s="18" t="s">
        <v>139</v>
      </c>
      <c r="D421" s="92" t="s">
        <v>31</v>
      </c>
      <c r="E421" s="17" t="s">
        <v>32</v>
      </c>
      <c r="F421" s="17">
        <v>12</v>
      </c>
      <c r="G421" s="53"/>
      <c r="H421" s="54"/>
      <c r="I421" s="55"/>
      <c r="J421" s="54"/>
      <c r="K421" s="54"/>
      <c r="L421" s="56"/>
      <c r="M421" s="57"/>
      <c r="N421" s="56"/>
      <c r="O421" s="56"/>
      <c r="P421" s="56"/>
      <c r="Q421" s="58"/>
    </row>
    <row r="422" spans="1:17">
      <c r="A422" s="20">
        <f t="shared" si="41"/>
        <v>11</v>
      </c>
      <c r="B422" s="33" t="s">
        <v>109</v>
      </c>
      <c r="C422" s="18">
        <v>4400</v>
      </c>
      <c r="D422" s="92" t="s">
        <v>31</v>
      </c>
      <c r="E422" s="17" t="s">
        <v>32</v>
      </c>
      <c r="F422" s="17">
        <v>84</v>
      </c>
      <c r="G422" s="53"/>
      <c r="H422" s="54"/>
      <c r="I422" s="55"/>
      <c r="J422" s="54"/>
      <c r="K422" s="54"/>
      <c r="L422" s="56"/>
      <c r="M422" s="57"/>
      <c r="N422" s="56"/>
      <c r="O422" s="56"/>
      <c r="P422" s="56"/>
      <c r="Q422" s="58"/>
    </row>
    <row r="423" spans="1:17">
      <c r="A423" s="20">
        <f t="shared" si="41"/>
        <v>12</v>
      </c>
      <c r="B423" s="33" t="s">
        <v>35</v>
      </c>
      <c r="C423" s="18" t="s">
        <v>36</v>
      </c>
      <c r="D423" s="92" t="s">
        <v>37</v>
      </c>
      <c r="E423" s="17" t="s">
        <v>32</v>
      </c>
      <c r="F423" s="17">
        <v>94</v>
      </c>
      <c r="G423" s="53"/>
      <c r="H423" s="54"/>
      <c r="I423" s="55"/>
      <c r="J423" s="60"/>
      <c r="K423" s="54"/>
      <c r="L423" s="56"/>
      <c r="M423" s="57"/>
      <c r="N423" s="56"/>
      <c r="O423" s="56"/>
      <c r="P423" s="56"/>
      <c r="Q423" s="58"/>
    </row>
    <row r="424" spans="1:17">
      <c r="A424" s="20">
        <f t="shared" si="41"/>
        <v>13</v>
      </c>
      <c r="B424" s="22" t="s">
        <v>38</v>
      </c>
      <c r="C424" s="18" t="s">
        <v>130</v>
      </c>
      <c r="D424" s="92" t="s">
        <v>31</v>
      </c>
      <c r="E424" s="17" t="s">
        <v>32</v>
      </c>
      <c r="F424" s="17">
        <f>334-F421</f>
        <v>322</v>
      </c>
      <c r="G424" s="53"/>
      <c r="H424" s="54"/>
      <c r="I424" s="55"/>
      <c r="J424" s="54"/>
      <c r="K424" s="54"/>
      <c r="L424" s="56"/>
      <c r="M424" s="57"/>
      <c r="N424" s="56"/>
      <c r="O424" s="56"/>
      <c r="P424" s="56"/>
      <c r="Q424" s="58"/>
    </row>
    <row r="425" spans="1:17">
      <c r="A425" s="20">
        <f t="shared" si="41"/>
        <v>14</v>
      </c>
      <c r="B425" s="22" t="s">
        <v>39</v>
      </c>
      <c r="C425" s="18" t="s">
        <v>131</v>
      </c>
      <c r="D425" s="92" t="s">
        <v>31</v>
      </c>
      <c r="E425" s="17" t="s">
        <v>32</v>
      </c>
      <c r="F425" s="17">
        <v>34</v>
      </c>
      <c r="G425" s="53"/>
      <c r="H425" s="54"/>
      <c r="I425" s="55"/>
      <c r="J425" s="54"/>
      <c r="K425" s="54"/>
      <c r="L425" s="56"/>
      <c r="M425" s="57"/>
      <c r="N425" s="56"/>
      <c r="O425" s="56"/>
      <c r="P425" s="56"/>
      <c r="Q425" s="58"/>
    </row>
    <row r="426" spans="1:17">
      <c r="A426" s="20">
        <f t="shared" si="41"/>
        <v>15</v>
      </c>
      <c r="B426" s="22" t="s">
        <v>40</v>
      </c>
      <c r="C426" s="18">
        <v>3379</v>
      </c>
      <c r="D426" s="92" t="s">
        <v>31</v>
      </c>
      <c r="E426" s="17" t="s">
        <v>32</v>
      </c>
      <c r="F426" s="17">
        <v>42</v>
      </c>
      <c r="G426" s="53"/>
      <c r="H426" s="54"/>
      <c r="I426" s="55"/>
      <c r="J426" s="54"/>
      <c r="K426" s="54"/>
      <c r="L426" s="56"/>
      <c r="M426" s="57"/>
      <c r="N426" s="56"/>
      <c r="O426" s="56"/>
      <c r="P426" s="56"/>
      <c r="Q426" s="58"/>
    </row>
    <row r="427" spans="1:17">
      <c r="A427" s="20">
        <f t="shared" si="41"/>
        <v>16</v>
      </c>
      <c r="B427" s="22" t="s">
        <v>159</v>
      </c>
      <c r="C427" s="18">
        <v>6218</v>
      </c>
      <c r="D427" s="92" t="s">
        <v>31</v>
      </c>
      <c r="E427" s="17" t="s">
        <v>32</v>
      </c>
      <c r="F427" s="17">
        <v>1</v>
      </c>
      <c r="G427" s="53"/>
      <c r="H427" s="54"/>
      <c r="I427" s="55"/>
      <c r="J427" s="54"/>
      <c r="K427" s="54"/>
      <c r="L427" s="56"/>
      <c r="M427" s="57"/>
      <c r="N427" s="56"/>
      <c r="O427" s="56"/>
      <c r="P427" s="56"/>
      <c r="Q427" s="58"/>
    </row>
    <row r="428" spans="1:17">
      <c r="A428" s="20">
        <f t="shared" si="41"/>
        <v>17</v>
      </c>
      <c r="B428" s="22" t="s">
        <v>160</v>
      </c>
      <c r="C428" s="18">
        <v>2843</v>
      </c>
      <c r="D428" s="92" t="s">
        <v>31</v>
      </c>
      <c r="E428" s="17" t="s">
        <v>32</v>
      </c>
      <c r="F428" s="17">
        <v>2</v>
      </c>
      <c r="G428" s="53"/>
      <c r="H428" s="54"/>
      <c r="I428" s="55"/>
      <c r="J428" s="54"/>
      <c r="K428" s="54"/>
      <c r="L428" s="56"/>
      <c r="M428" s="57"/>
      <c r="N428" s="56"/>
      <c r="O428" s="56"/>
      <c r="P428" s="56"/>
      <c r="Q428" s="58"/>
    </row>
    <row r="429" spans="1:17" ht="25.5">
      <c r="A429" s="20">
        <f t="shared" si="41"/>
        <v>18</v>
      </c>
      <c r="B429" s="33" t="s">
        <v>41</v>
      </c>
      <c r="C429" s="18" t="s">
        <v>42</v>
      </c>
      <c r="D429" s="92" t="s">
        <v>43</v>
      </c>
      <c r="E429" s="17" t="s">
        <v>32</v>
      </c>
      <c r="F429" s="17">
        <v>2</v>
      </c>
      <c r="G429" s="53"/>
      <c r="H429" s="54"/>
      <c r="I429" s="55"/>
      <c r="J429" s="54"/>
      <c r="K429" s="54"/>
      <c r="L429" s="56"/>
      <c r="M429" s="57"/>
      <c r="N429" s="56"/>
      <c r="O429" s="56"/>
      <c r="P429" s="56"/>
      <c r="Q429" s="58"/>
    </row>
    <row r="430" spans="1:17">
      <c r="A430" s="20">
        <f t="shared" si="41"/>
        <v>19</v>
      </c>
      <c r="B430" s="33" t="s">
        <v>44</v>
      </c>
      <c r="C430" s="18" t="s">
        <v>45</v>
      </c>
      <c r="D430" s="92" t="s">
        <v>43</v>
      </c>
      <c r="E430" s="17" t="s">
        <v>32</v>
      </c>
      <c r="F430" s="17">
        <v>1</v>
      </c>
      <c r="G430" s="53"/>
      <c r="H430" s="54"/>
      <c r="I430" s="55"/>
      <c r="J430" s="54"/>
      <c r="K430" s="54"/>
      <c r="L430" s="56"/>
      <c r="M430" s="57"/>
      <c r="N430" s="56"/>
      <c r="O430" s="56"/>
      <c r="P430" s="56"/>
      <c r="Q430" s="58"/>
    </row>
    <row r="431" spans="1:17" ht="25.5">
      <c r="A431" s="20">
        <f t="shared" si="41"/>
        <v>20</v>
      </c>
      <c r="B431" s="33" t="s">
        <v>151</v>
      </c>
      <c r="C431" s="109">
        <v>4439</v>
      </c>
      <c r="D431" s="110" t="s">
        <v>31</v>
      </c>
      <c r="E431" s="17" t="s">
        <v>32</v>
      </c>
      <c r="F431" s="17">
        <v>27</v>
      </c>
      <c r="G431" s="53"/>
      <c r="H431" s="54"/>
      <c r="I431" s="55"/>
      <c r="J431" s="54"/>
      <c r="K431" s="54"/>
      <c r="L431" s="56"/>
      <c r="M431" s="57"/>
      <c r="N431" s="56"/>
      <c r="O431" s="56"/>
      <c r="P431" s="56"/>
      <c r="Q431" s="58"/>
    </row>
    <row r="432" spans="1:17">
      <c r="A432" s="20">
        <f t="shared" si="41"/>
        <v>21</v>
      </c>
      <c r="B432" s="33" t="s">
        <v>47</v>
      </c>
      <c r="C432" s="109">
        <v>2348</v>
      </c>
      <c r="D432" s="110" t="s">
        <v>31</v>
      </c>
      <c r="E432" s="17" t="s">
        <v>32</v>
      </c>
      <c r="F432" s="17">
        <v>27</v>
      </c>
      <c r="G432" s="53"/>
      <c r="H432" s="54"/>
      <c r="I432" s="55"/>
      <c r="J432" s="54"/>
      <c r="K432" s="54"/>
      <c r="L432" s="56"/>
      <c r="M432" s="57"/>
      <c r="N432" s="56"/>
      <c r="O432" s="56"/>
      <c r="P432" s="56"/>
      <c r="Q432" s="58"/>
    </row>
    <row r="433" spans="1:17">
      <c r="A433" s="20">
        <f t="shared" si="41"/>
        <v>22</v>
      </c>
      <c r="B433" s="111" t="s">
        <v>48</v>
      </c>
      <c r="C433" s="65" t="s">
        <v>21</v>
      </c>
      <c r="D433" s="104" t="s">
        <v>49</v>
      </c>
      <c r="E433" s="17" t="s">
        <v>16</v>
      </c>
      <c r="F433" s="17">
        <v>44</v>
      </c>
      <c r="G433" s="53"/>
      <c r="H433" s="54"/>
      <c r="I433" s="55"/>
      <c r="J433" s="54"/>
      <c r="K433" s="54"/>
      <c r="L433" s="56"/>
      <c r="M433" s="57"/>
      <c r="N433" s="56"/>
      <c r="O433" s="56"/>
      <c r="P433" s="56"/>
      <c r="Q433" s="58"/>
    </row>
    <row r="434" spans="1:17">
      <c r="A434" s="20">
        <f>A433+1</f>
        <v>23</v>
      </c>
      <c r="B434" s="68" t="s">
        <v>53</v>
      </c>
      <c r="C434" s="65" t="s">
        <v>132</v>
      </c>
      <c r="D434" s="66" t="s">
        <v>145</v>
      </c>
      <c r="E434" s="69" t="s">
        <v>16</v>
      </c>
      <c r="F434" s="115">
        <v>1</v>
      </c>
      <c r="G434" s="53"/>
      <c r="H434" s="54"/>
      <c r="I434" s="55"/>
      <c r="J434" s="54"/>
      <c r="K434" s="54"/>
      <c r="L434" s="56"/>
      <c r="M434" s="57"/>
      <c r="N434" s="56"/>
      <c r="O434" s="56"/>
      <c r="P434" s="56"/>
      <c r="Q434" s="58"/>
    </row>
    <row r="435" spans="1:17" ht="14.25">
      <c r="A435" s="20">
        <f t="shared" si="41"/>
        <v>24</v>
      </c>
      <c r="B435" s="68" t="s">
        <v>146</v>
      </c>
      <c r="C435" s="65" t="s">
        <v>143</v>
      </c>
      <c r="D435" s="66" t="s">
        <v>145</v>
      </c>
      <c r="E435" s="115" t="s">
        <v>5</v>
      </c>
      <c r="F435" s="115">
        <v>2</v>
      </c>
      <c r="G435" s="53"/>
      <c r="H435" s="54"/>
      <c r="I435" s="55"/>
      <c r="J435" s="60"/>
      <c r="K435" s="54"/>
      <c r="L435" s="56"/>
      <c r="M435" s="57"/>
      <c r="N435" s="56"/>
      <c r="O435" s="56"/>
      <c r="P435" s="56"/>
      <c r="Q435" s="58"/>
    </row>
    <row r="436" spans="1:17">
      <c r="A436" s="20">
        <f t="shared" si="41"/>
        <v>25</v>
      </c>
      <c r="B436" s="68" t="s">
        <v>54</v>
      </c>
      <c r="C436" s="65" t="s">
        <v>144</v>
      </c>
      <c r="D436" s="66" t="s">
        <v>145</v>
      </c>
      <c r="E436" s="115" t="s">
        <v>16</v>
      </c>
      <c r="F436" s="115">
        <v>1</v>
      </c>
      <c r="G436" s="53"/>
      <c r="H436" s="54"/>
      <c r="I436" s="55"/>
      <c r="J436" s="54"/>
      <c r="K436" s="54"/>
      <c r="L436" s="56"/>
      <c r="M436" s="57"/>
      <c r="N436" s="56"/>
      <c r="O436" s="56"/>
      <c r="P436" s="56"/>
      <c r="Q436" s="58"/>
    </row>
    <row r="437" spans="1:17">
      <c r="A437" s="20">
        <f t="shared" si="41"/>
        <v>26</v>
      </c>
      <c r="B437" s="68" t="s">
        <v>161</v>
      </c>
      <c r="C437" s="65" t="s">
        <v>133</v>
      </c>
      <c r="D437" s="66" t="s">
        <v>145</v>
      </c>
      <c r="E437" s="115" t="s">
        <v>16</v>
      </c>
      <c r="F437" s="115">
        <f>F435*3</f>
        <v>6</v>
      </c>
      <c r="G437" s="53"/>
      <c r="H437" s="54"/>
      <c r="I437" s="55"/>
      <c r="J437" s="54"/>
      <c r="K437" s="54"/>
      <c r="L437" s="56"/>
      <c r="M437" s="57"/>
      <c r="N437" s="56"/>
      <c r="O437" s="56"/>
      <c r="P437" s="56"/>
      <c r="Q437" s="58"/>
    </row>
    <row r="438" spans="1:17">
      <c r="A438" s="20">
        <f t="shared" si="41"/>
        <v>27</v>
      </c>
      <c r="B438" s="112" t="s">
        <v>152</v>
      </c>
      <c r="C438" s="18">
        <v>4461</v>
      </c>
      <c r="D438" s="92" t="s">
        <v>31</v>
      </c>
      <c r="E438" s="17" t="s">
        <v>16</v>
      </c>
      <c r="F438" s="26">
        <v>19</v>
      </c>
      <c r="G438" s="53"/>
      <c r="H438" s="54"/>
      <c r="I438" s="55"/>
      <c r="J438" s="54"/>
      <c r="K438" s="54"/>
      <c r="L438" s="56"/>
      <c r="M438" s="57"/>
      <c r="N438" s="56"/>
      <c r="O438" s="56"/>
      <c r="P438" s="56"/>
      <c r="Q438" s="58"/>
    </row>
    <row r="439" spans="1:17">
      <c r="A439" s="20">
        <f t="shared" si="41"/>
        <v>28</v>
      </c>
      <c r="B439" s="112" t="s">
        <v>154</v>
      </c>
      <c r="C439" s="18">
        <v>4462</v>
      </c>
      <c r="D439" s="92" t="s">
        <v>31</v>
      </c>
      <c r="E439" s="17" t="s">
        <v>16</v>
      </c>
      <c r="F439" s="26">
        <v>3</v>
      </c>
      <c r="G439" s="53"/>
      <c r="H439" s="54"/>
      <c r="I439" s="55"/>
      <c r="J439" s="54"/>
      <c r="K439" s="54"/>
      <c r="L439" s="56"/>
      <c r="M439" s="57"/>
      <c r="N439" s="56"/>
      <c r="O439" s="56"/>
      <c r="P439" s="56"/>
      <c r="Q439" s="58"/>
    </row>
    <row r="440" spans="1:17">
      <c r="A440" s="20">
        <f t="shared" si="41"/>
        <v>29</v>
      </c>
      <c r="B440" s="112" t="s">
        <v>155</v>
      </c>
      <c r="C440" s="18">
        <v>3364</v>
      </c>
      <c r="D440" s="92" t="s">
        <v>31</v>
      </c>
      <c r="E440" s="17" t="s">
        <v>16</v>
      </c>
      <c r="F440" s="26">
        <v>3</v>
      </c>
      <c r="G440" s="53"/>
      <c r="H440" s="54"/>
      <c r="I440" s="55"/>
      <c r="J440" s="54"/>
      <c r="K440" s="54"/>
      <c r="L440" s="56"/>
      <c r="M440" s="57"/>
      <c r="N440" s="56"/>
      <c r="O440" s="56"/>
      <c r="P440" s="56"/>
      <c r="Q440" s="58"/>
    </row>
    <row r="441" spans="1:17">
      <c r="A441" s="20">
        <f t="shared" si="41"/>
        <v>30</v>
      </c>
      <c r="B441" s="33" t="s">
        <v>162</v>
      </c>
      <c r="C441" s="109">
        <v>2842</v>
      </c>
      <c r="D441" s="110" t="s">
        <v>31</v>
      </c>
      <c r="E441" s="17" t="s">
        <v>16</v>
      </c>
      <c r="F441" s="26">
        <v>1</v>
      </c>
      <c r="G441" s="53"/>
      <c r="H441" s="54"/>
      <c r="I441" s="55"/>
      <c r="J441" s="54"/>
      <c r="K441" s="54"/>
      <c r="L441" s="56"/>
      <c r="M441" s="57"/>
      <c r="N441" s="56"/>
      <c r="O441" s="56"/>
      <c r="P441" s="56"/>
      <c r="Q441" s="58"/>
    </row>
    <row r="442" spans="1:17">
      <c r="A442" s="20">
        <f t="shared" si="41"/>
        <v>31</v>
      </c>
      <c r="B442" s="22" t="s">
        <v>59</v>
      </c>
      <c r="C442" s="18">
        <v>3362</v>
      </c>
      <c r="D442" s="92" t="s">
        <v>31</v>
      </c>
      <c r="E442" s="17" t="s">
        <v>16</v>
      </c>
      <c r="F442" s="26">
        <f>F438+F439+F440</f>
        <v>25</v>
      </c>
      <c r="G442" s="53"/>
      <c r="H442" s="54"/>
      <c r="I442" s="55"/>
      <c r="J442" s="54"/>
      <c r="K442" s="54"/>
      <c r="L442" s="56"/>
      <c r="M442" s="57"/>
      <c r="N442" s="56"/>
      <c r="O442" s="56"/>
      <c r="P442" s="56"/>
      <c r="Q442" s="58"/>
    </row>
    <row r="443" spans="1:17">
      <c r="A443" s="20">
        <f t="shared" si="41"/>
        <v>32</v>
      </c>
      <c r="B443" s="22" t="s">
        <v>20</v>
      </c>
      <c r="C443" s="18" t="s">
        <v>19</v>
      </c>
      <c r="D443" s="92" t="s">
        <v>60</v>
      </c>
      <c r="E443" s="17" t="s">
        <v>16</v>
      </c>
      <c r="F443" s="62">
        <v>4</v>
      </c>
      <c r="G443" s="53"/>
      <c r="H443" s="54"/>
      <c r="I443" s="55"/>
      <c r="J443" s="54"/>
      <c r="K443" s="54"/>
      <c r="L443" s="56"/>
      <c r="M443" s="57"/>
      <c r="N443" s="56"/>
      <c r="O443" s="56"/>
      <c r="P443" s="56"/>
      <c r="Q443" s="58"/>
    </row>
    <row r="444" spans="1:17">
      <c r="A444" s="20">
        <f t="shared" si="41"/>
        <v>33</v>
      </c>
      <c r="B444" s="113" t="s">
        <v>61</v>
      </c>
      <c r="C444" s="50" t="s">
        <v>134</v>
      </c>
      <c r="D444" s="114" t="s">
        <v>62</v>
      </c>
      <c r="E444" s="69" t="s">
        <v>16</v>
      </c>
      <c r="F444" s="52">
        <f>F443*2</f>
        <v>8</v>
      </c>
      <c r="G444" s="53"/>
      <c r="H444" s="54"/>
      <c r="I444" s="55"/>
      <c r="J444" s="54"/>
      <c r="K444" s="54"/>
      <c r="L444" s="56"/>
      <c r="M444" s="57"/>
      <c r="N444" s="56"/>
      <c r="O444" s="56"/>
      <c r="P444" s="56"/>
      <c r="Q444" s="58"/>
    </row>
    <row r="445" spans="1:17" ht="25.5">
      <c r="A445" s="20">
        <f t="shared" si="41"/>
        <v>34</v>
      </c>
      <c r="B445" s="22" t="s">
        <v>66</v>
      </c>
      <c r="C445" s="26" t="s">
        <v>67</v>
      </c>
      <c r="D445" s="17"/>
      <c r="E445" s="17" t="s">
        <v>5</v>
      </c>
      <c r="F445" s="115">
        <f>7535*2</f>
        <v>15070</v>
      </c>
      <c r="G445" s="53"/>
      <c r="H445" s="54"/>
      <c r="I445" s="55"/>
      <c r="J445" s="54"/>
      <c r="K445" s="54"/>
      <c r="L445" s="56"/>
      <c r="M445" s="57"/>
      <c r="N445" s="56"/>
      <c r="O445" s="56"/>
      <c r="P445" s="56"/>
      <c r="Q445" s="58"/>
    </row>
    <row r="446" spans="1:17">
      <c r="A446" s="20">
        <f t="shared" si="41"/>
        <v>35</v>
      </c>
      <c r="B446" s="111" t="s">
        <v>68</v>
      </c>
      <c r="C446" s="24" t="s">
        <v>69</v>
      </c>
      <c r="D446" s="69"/>
      <c r="E446" s="69" t="s">
        <v>5</v>
      </c>
      <c r="F446" s="115">
        <f>(F443)*30</f>
        <v>120</v>
      </c>
      <c r="G446" s="53"/>
      <c r="H446" s="54"/>
      <c r="I446" s="55"/>
      <c r="J446" s="54"/>
      <c r="K446" s="54"/>
      <c r="L446" s="56"/>
      <c r="M446" s="57"/>
      <c r="N446" s="56"/>
      <c r="O446" s="56"/>
      <c r="P446" s="56"/>
      <c r="Q446" s="58"/>
    </row>
    <row r="447" spans="1:17">
      <c r="A447" s="20">
        <f t="shared" si="41"/>
        <v>36</v>
      </c>
      <c r="B447" s="33" t="s">
        <v>70</v>
      </c>
      <c r="C447" s="109" t="s">
        <v>71</v>
      </c>
      <c r="D447" s="18" t="s">
        <v>72</v>
      </c>
      <c r="E447" s="17" t="s">
        <v>16</v>
      </c>
      <c r="F447" s="26">
        <v>2</v>
      </c>
      <c r="G447" s="53"/>
      <c r="H447" s="54"/>
      <c r="I447" s="55"/>
      <c r="J447" s="54"/>
      <c r="K447" s="54"/>
      <c r="L447" s="56"/>
      <c r="M447" s="57"/>
      <c r="N447" s="56"/>
      <c r="O447" s="56"/>
      <c r="P447" s="56"/>
      <c r="Q447" s="58"/>
    </row>
    <row r="448" spans="1:17" ht="15">
      <c r="A448" s="20">
        <f t="shared" si="41"/>
        <v>37</v>
      </c>
      <c r="B448" s="22" t="s">
        <v>90</v>
      </c>
      <c r="C448" s="131" t="s">
        <v>91</v>
      </c>
      <c r="D448" s="17" t="s">
        <v>92</v>
      </c>
      <c r="E448" s="17" t="s">
        <v>5</v>
      </c>
      <c r="F448" s="30">
        <f>410*3</f>
        <v>1230</v>
      </c>
      <c r="G448" s="53"/>
      <c r="H448" s="54"/>
      <c r="I448" s="55"/>
      <c r="J448" s="54"/>
      <c r="K448" s="54"/>
      <c r="L448" s="56"/>
      <c r="M448" s="57"/>
      <c r="N448" s="56"/>
      <c r="O448" s="56"/>
      <c r="P448" s="56"/>
      <c r="Q448" s="58"/>
    </row>
    <row r="449" spans="1:17">
      <c r="A449" s="20">
        <f t="shared" si="41"/>
        <v>38</v>
      </c>
      <c r="B449" s="22" t="s">
        <v>113</v>
      </c>
      <c r="C449" s="29" t="s">
        <v>114</v>
      </c>
      <c r="D449" s="110" t="s">
        <v>115</v>
      </c>
      <c r="E449" s="17" t="s">
        <v>5</v>
      </c>
      <c r="F449" s="137">
        <f>400*3</f>
        <v>1200</v>
      </c>
      <c r="G449" s="53"/>
      <c r="H449" s="54"/>
      <c r="I449" s="55"/>
      <c r="J449" s="54"/>
      <c r="K449" s="54"/>
      <c r="L449" s="56"/>
      <c r="M449" s="57"/>
      <c r="N449" s="56"/>
      <c r="O449" s="56"/>
      <c r="P449" s="56"/>
      <c r="Q449" s="58"/>
    </row>
    <row r="450" spans="1:17">
      <c r="A450" s="20">
        <f t="shared" si="41"/>
        <v>39</v>
      </c>
      <c r="B450" s="22" t="s">
        <v>93</v>
      </c>
      <c r="C450" s="26" t="s">
        <v>94</v>
      </c>
      <c r="D450" s="17"/>
      <c r="E450" s="17" t="s">
        <v>5</v>
      </c>
      <c r="F450" s="32">
        <v>200</v>
      </c>
      <c r="G450" s="53"/>
      <c r="H450" s="54"/>
      <c r="I450" s="55"/>
      <c r="J450" s="54"/>
      <c r="K450" s="54"/>
      <c r="L450" s="56"/>
      <c r="M450" s="57"/>
      <c r="N450" s="56"/>
      <c r="O450" s="56"/>
      <c r="P450" s="56"/>
      <c r="Q450" s="58"/>
    </row>
    <row r="451" spans="1:17" ht="25.5">
      <c r="A451" s="20">
        <f t="shared" si="41"/>
        <v>40</v>
      </c>
      <c r="B451" s="22" t="s">
        <v>95</v>
      </c>
      <c r="C451" s="27" t="s">
        <v>96</v>
      </c>
      <c r="D451" s="17"/>
      <c r="E451" s="17" t="s">
        <v>5</v>
      </c>
      <c r="F451" s="32">
        <f>1295*3</f>
        <v>3885</v>
      </c>
      <c r="G451" s="53"/>
      <c r="H451" s="54"/>
      <c r="I451" s="55"/>
      <c r="J451" s="54"/>
      <c r="K451" s="54"/>
      <c r="L451" s="56"/>
      <c r="M451" s="57"/>
      <c r="N451" s="56"/>
      <c r="O451" s="56"/>
      <c r="P451" s="56"/>
      <c r="Q451" s="58"/>
    </row>
    <row r="452" spans="1:17">
      <c r="A452" s="20">
        <f t="shared" si="41"/>
        <v>41</v>
      </c>
      <c r="B452" s="33" t="s">
        <v>163</v>
      </c>
      <c r="C452" s="109" t="s">
        <v>98</v>
      </c>
      <c r="D452" s="109" t="s">
        <v>72</v>
      </c>
      <c r="E452" s="17" t="s">
        <v>16</v>
      </c>
      <c r="F452" s="26">
        <v>2</v>
      </c>
      <c r="G452" s="53"/>
      <c r="H452" s="54"/>
      <c r="I452" s="55"/>
      <c r="J452" s="54"/>
      <c r="K452" s="54"/>
      <c r="L452" s="56"/>
      <c r="M452" s="57"/>
      <c r="N452" s="56"/>
      <c r="O452" s="56"/>
      <c r="P452" s="56"/>
      <c r="Q452" s="58"/>
    </row>
    <row r="453" spans="1:17">
      <c r="A453" s="20">
        <f t="shared" si="41"/>
        <v>42</v>
      </c>
      <c r="B453" s="33" t="s">
        <v>99</v>
      </c>
      <c r="C453" s="109" t="s">
        <v>100</v>
      </c>
      <c r="D453" s="109" t="s">
        <v>101</v>
      </c>
      <c r="E453" s="17" t="s">
        <v>16</v>
      </c>
      <c r="F453" s="26">
        <v>2</v>
      </c>
      <c r="G453" s="53"/>
      <c r="H453" s="54"/>
      <c r="I453" s="55"/>
      <c r="J453" s="54"/>
      <c r="K453" s="54"/>
      <c r="L453" s="56"/>
      <c r="M453" s="57"/>
      <c r="N453" s="56"/>
      <c r="O453" s="56"/>
      <c r="P453" s="56"/>
      <c r="Q453" s="58"/>
    </row>
    <row r="454" spans="1:17">
      <c r="A454" s="20">
        <f t="shared" si="41"/>
        <v>43</v>
      </c>
      <c r="B454" s="116" t="s">
        <v>73</v>
      </c>
      <c r="C454" s="109"/>
      <c r="D454" s="17"/>
      <c r="E454" s="17"/>
      <c r="F454" s="24"/>
      <c r="G454" s="66"/>
      <c r="H454" s="66"/>
      <c r="I454" s="66"/>
      <c r="J454" s="115"/>
      <c r="K454" s="23"/>
      <c r="L454" s="117"/>
      <c r="M454" s="118"/>
      <c r="N454" s="117"/>
      <c r="O454" s="117"/>
      <c r="P454" s="117"/>
      <c r="Q454" s="119"/>
    </row>
    <row r="455" spans="1:17">
      <c r="A455" s="20">
        <f>A454+1</f>
        <v>44</v>
      </c>
      <c r="B455" s="73" t="s">
        <v>22</v>
      </c>
      <c r="C455" s="74" t="s">
        <v>74</v>
      </c>
      <c r="D455" s="17"/>
      <c r="E455" s="109" t="s">
        <v>16</v>
      </c>
      <c r="F455" s="138">
        <f>SUM(F418,F419,F420,F422,F423,F429,F430,F431,F433,F434,F438,F439,F440,F441)</f>
        <v>607</v>
      </c>
      <c r="G455" s="53"/>
      <c r="H455" s="54"/>
      <c r="I455" s="55"/>
      <c r="J455" s="54"/>
      <c r="K455" s="54"/>
      <c r="L455" s="56"/>
      <c r="M455" s="57"/>
      <c r="N455" s="56"/>
      <c r="O455" s="56"/>
      <c r="P455" s="56"/>
      <c r="Q455" s="58"/>
    </row>
    <row r="456" spans="1:17">
      <c r="A456" s="20">
        <f t="shared" si="41"/>
        <v>45</v>
      </c>
      <c r="B456" s="75" t="s">
        <v>75</v>
      </c>
      <c r="C456" s="29" t="s">
        <v>76</v>
      </c>
      <c r="D456" s="26" t="s">
        <v>77</v>
      </c>
      <c r="E456" s="109" t="s">
        <v>5</v>
      </c>
      <c r="F456" s="115">
        <f>J445+J446+J451</f>
        <v>0</v>
      </c>
      <c r="G456" s="53"/>
      <c r="H456" s="54"/>
      <c r="I456" s="55"/>
      <c r="J456" s="54"/>
      <c r="K456" s="54"/>
      <c r="L456" s="56"/>
      <c r="M456" s="57"/>
      <c r="N456" s="56"/>
      <c r="O456" s="56"/>
      <c r="P456" s="56"/>
      <c r="Q456" s="58"/>
    </row>
    <row r="457" spans="1:17">
      <c r="A457" s="20">
        <f t="shared" si="41"/>
        <v>46</v>
      </c>
      <c r="B457" s="75" t="s">
        <v>78</v>
      </c>
      <c r="C457" s="29" t="s">
        <v>79</v>
      </c>
      <c r="D457" s="26" t="s">
        <v>80</v>
      </c>
      <c r="E457" s="109" t="s">
        <v>5</v>
      </c>
      <c r="F457" s="115">
        <v>10</v>
      </c>
      <c r="G457" s="53"/>
      <c r="H457" s="54"/>
      <c r="I457" s="55"/>
      <c r="J457" s="54"/>
      <c r="K457" s="54"/>
      <c r="L457" s="56"/>
      <c r="M457" s="57"/>
      <c r="N457" s="56"/>
      <c r="O457" s="56"/>
      <c r="P457" s="56"/>
      <c r="Q457" s="58"/>
    </row>
    <row r="458" spans="1:17" ht="25.5">
      <c r="A458" s="20">
        <f t="shared" si="41"/>
        <v>47</v>
      </c>
      <c r="B458" s="75" t="s">
        <v>102</v>
      </c>
      <c r="C458" s="29" t="s">
        <v>103</v>
      </c>
      <c r="D458" s="26" t="s">
        <v>104</v>
      </c>
      <c r="E458" s="109" t="s">
        <v>5</v>
      </c>
      <c r="F458" s="115">
        <v>1215</v>
      </c>
      <c r="G458" s="53"/>
      <c r="H458" s="54"/>
      <c r="I458" s="55"/>
      <c r="J458" s="54"/>
      <c r="K458" s="54"/>
      <c r="L458" s="56"/>
      <c r="M458" s="57"/>
      <c r="N458" s="56"/>
      <c r="O458" s="56"/>
      <c r="P458" s="56"/>
      <c r="Q458" s="58"/>
    </row>
    <row r="459" spans="1:17">
      <c r="A459" s="20">
        <f t="shared" si="41"/>
        <v>48</v>
      </c>
      <c r="B459" s="49" t="s">
        <v>23</v>
      </c>
      <c r="C459" s="26" t="s">
        <v>24</v>
      </c>
      <c r="D459" s="17"/>
      <c r="E459" s="52" t="s">
        <v>16</v>
      </c>
      <c r="F459" s="24">
        <f>(F456+F457)*3</f>
        <v>30</v>
      </c>
      <c r="G459" s="53"/>
      <c r="H459" s="54"/>
      <c r="I459" s="55"/>
      <c r="J459" s="54"/>
      <c r="K459" s="54"/>
      <c r="L459" s="56"/>
      <c r="M459" s="57"/>
      <c r="N459" s="56"/>
      <c r="O459" s="56"/>
      <c r="P459" s="56"/>
      <c r="Q459" s="58"/>
    </row>
    <row r="460" spans="1:17">
      <c r="A460" s="20">
        <f t="shared" si="41"/>
        <v>49</v>
      </c>
      <c r="B460" s="49" t="s">
        <v>81</v>
      </c>
      <c r="C460" s="26" t="s">
        <v>25</v>
      </c>
      <c r="D460" s="17"/>
      <c r="E460" s="52" t="s">
        <v>16</v>
      </c>
      <c r="F460" s="24">
        <f>F459</f>
        <v>30</v>
      </c>
      <c r="G460" s="53"/>
      <c r="H460" s="54"/>
      <c r="I460" s="55"/>
      <c r="J460" s="54"/>
      <c r="K460" s="54"/>
      <c r="L460" s="56"/>
      <c r="M460" s="57"/>
      <c r="N460" s="56"/>
      <c r="O460" s="56"/>
      <c r="P460" s="56"/>
      <c r="Q460" s="58"/>
    </row>
    <row r="461" spans="1:17" ht="25.5">
      <c r="A461" s="20">
        <f t="shared" si="41"/>
        <v>50</v>
      </c>
      <c r="B461" s="75" t="s">
        <v>15</v>
      </c>
      <c r="C461" s="29" t="s">
        <v>74</v>
      </c>
      <c r="D461" s="17"/>
      <c r="E461" s="17" t="s">
        <v>14</v>
      </c>
      <c r="F461" s="26">
        <v>1</v>
      </c>
      <c r="G461" s="53"/>
      <c r="H461" s="54"/>
      <c r="I461" s="55"/>
      <c r="J461" s="54"/>
      <c r="K461" s="54"/>
      <c r="L461" s="56"/>
      <c r="M461" s="57"/>
      <c r="N461" s="56"/>
      <c r="O461" s="56"/>
      <c r="P461" s="56"/>
      <c r="Q461" s="58"/>
    </row>
    <row r="462" spans="1:17">
      <c r="A462" s="20">
        <f t="shared" si="41"/>
        <v>51</v>
      </c>
      <c r="B462" s="71" t="s">
        <v>140</v>
      </c>
      <c r="C462" s="50"/>
      <c r="D462" s="51"/>
      <c r="E462" s="52" t="s">
        <v>14</v>
      </c>
      <c r="F462" s="52">
        <v>20</v>
      </c>
      <c r="G462" s="53"/>
      <c r="H462" s="54"/>
      <c r="I462" s="55"/>
      <c r="J462" s="54"/>
      <c r="K462" s="54"/>
      <c r="L462" s="56"/>
      <c r="M462" s="57"/>
      <c r="N462" s="56"/>
      <c r="O462" s="56"/>
      <c r="P462" s="56"/>
      <c r="Q462" s="58"/>
    </row>
    <row r="463" spans="1:17" ht="26.25" thickBot="1">
      <c r="A463" s="28">
        <f t="shared" si="41"/>
        <v>52</v>
      </c>
      <c r="B463" s="78" t="s">
        <v>18</v>
      </c>
      <c r="C463" s="132" t="s">
        <v>82</v>
      </c>
      <c r="D463" s="133" t="s">
        <v>83</v>
      </c>
      <c r="E463" s="80" t="s">
        <v>14</v>
      </c>
      <c r="F463" s="134">
        <v>14</v>
      </c>
      <c r="G463" s="82"/>
      <c r="H463" s="83"/>
      <c r="I463" s="84"/>
      <c r="J463" s="83"/>
      <c r="K463" s="83"/>
      <c r="L463" s="85"/>
      <c r="M463" s="86"/>
      <c r="N463" s="85"/>
      <c r="O463" s="85"/>
      <c r="P463" s="85"/>
      <c r="Q463" s="87"/>
    </row>
    <row r="464" spans="1:17" ht="13.5" thickBot="1">
      <c r="A464" s="153"/>
      <c r="B464" s="180" t="s">
        <v>173</v>
      </c>
      <c r="C464" s="181"/>
      <c r="D464" s="181"/>
      <c r="E464" s="182"/>
      <c r="F464" s="154"/>
      <c r="G464" s="155">
        <f>SUM(G412:G463)</f>
        <v>0</v>
      </c>
      <c r="H464" s="156">
        <f>SUM(H412:H463)</f>
        <v>0</v>
      </c>
      <c r="I464" s="156">
        <f t="shared" ref="I464:Q464" si="42">SUM(I412:I463)</f>
        <v>0</v>
      </c>
      <c r="J464" s="156">
        <f t="shared" si="42"/>
        <v>0</v>
      </c>
      <c r="K464" s="156">
        <f t="shared" si="42"/>
        <v>0</v>
      </c>
      <c r="L464" s="156">
        <f t="shared" si="42"/>
        <v>0</v>
      </c>
      <c r="M464" s="157">
        <f t="shared" si="42"/>
        <v>0</v>
      </c>
      <c r="N464" s="156">
        <f t="shared" si="42"/>
        <v>0</v>
      </c>
      <c r="O464" s="156">
        <f t="shared" si="42"/>
        <v>0</v>
      </c>
      <c r="P464" s="156">
        <f t="shared" si="42"/>
        <v>0</v>
      </c>
      <c r="Q464" s="156">
        <f t="shared" si="42"/>
        <v>0</v>
      </c>
    </row>
    <row r="465" spans="1:20" hidden="1">
      <c r="A465" s="34"/>
      <c r="B465" s="35" t="s">
        <v>164</v>
      </c>
      <c r="C465" s="35"/>
      <c r="D465" s="35"/>
      <c r="E465" s="35"/>
      <c r="F465" s="90"/>
      <c r="G465" s="35"/>
      <c r="H465" s="35"/>
      <c r="I465" s="35"/>
      <c r="J465" s="35"/>
      <c r="K465" s="35"/>
      <c r="L465" s="106"/>
      <c r="M465" s="107"/>
      <c r="N465" s="106"/>
      <c r="O465" s="106"/>
      <c r="P465" s="106"/>
      <c r="Q465" s="108"/>
    </row>
    <row r="466" spans="1:20" hidden="1">
      <c r="A466" s="20">
        <v>1</v>
      </c>
      <c r="B466" s="33" t="s">
        <v>30</v>
      </c>
      <c r="C466" s="109" t="s">
        <v>128</v>
      </c>
      <c r="D466" s="110" t="s">
        <v>31</v>
      </c>
      <c r="E466" s="17" t="s">
        <v>32</v>
      </c>
      <c r="F466" s="17">
        <v>9</v>
      </c>
      <c r="G466" s="53">
        <v>1.1000000000000001</v>
      </c>
      <c r="H466" s="54">
        <v>16.399999999999999</v>
      </c>
      <c r="I466" s="55">
        <f t="shared" ref="I466:I467" si="43">G466*H466</f>
        <v>18.04</v>
      </c>
      <c r="J466" s="54">
        <v>32.79</v>
      </c>
      <c r="K466" s="54">
        <f t="shared" ref="K466:K467" si="44">J466*0.04</f>
        <v>1.31</v>
      </c>
      <c r="L466" s="56">
        <f t="shared" ref="L466:L467" si="45">SUM(I466:K466)</f>
        <v>52.14</v>
      </c>
      <c r="M466" s="57">
        <f t="shared" ref="M466:M467" si="46">G466*F466</f>
        <v>10</v>
      </c>
      <c r="N466" s="56">
        <f t="shared" ref="N466:N467" si="47">I466*F466</f>
        <v>162.36000000000001</v>
      </c>
      <c r="O466" s="56">
        <f t="shared" ref="O466:O467" si="48">J466*F466</f>
        <v>295.11</v>
      </c>
      <c r="P466" s="56">
        <f t="shared" ref="P466:P467" si="49">K466*F466</f>
        <v>11.79</v>
      </c>
      <c r="Q466" s="58">
        <f t="shared" ref="Q466:Q467" si="50">SUM(N466:P466)</f>
        <v>469.26</v>
      </c>
    </row>
    <row r="467" spans="1:20" hidden="1">
      <c r="A467" s="20">
        <f>A466+1</f>
        <v>2</v>
      </c>
      <c r="B467" s="22" t="s">
        <v>39</v>
      </c>
      <c r="C467" s="109" t="s">
        <v>131</v>
      </c>
      <c r="D467" s="110" t="s">
        <v>31</v>
      </c>
      <c r="E467" s="17" t="s">
        <v>32</v>
      </c>
      <c r="F467" s="17">
        <v>1</v>
      </c>
      <c r="G467" s="53">
        <v>0.3</v>
      </c>
      <c r="H467" s="54">
        <v>16.399999999999999</v>
      </c>
      <c r="I467" s="55">
        <f t="shared" si="43"/>
        <v>4.92</v>
      </c>
      <c r="J467" s="54">
        <v>35.590000000000003</v>
      </c>
      <c r="K467" s="54">
        <f t="shared" si="44"/>
        <v>1.42</v>
      </c>
      <c r="L467" s="56">
        <f t="shared" si="45"/>
        <v>41.93</v>
      </c>
      <c r="M467" s="57">
        <f t="shared" si="46"/>
        <v>0</v>
      </c>
      <c r="N467" s="56">
        <f t="shared" si="47"/>
        <v>4.92</v>
      </c>
      <c r="O467" s="56">
        <f t="shared" si="48"/>
        <v>35.590000000000003</v>
      </c>
      <c r="P467" s="56">
        <f t="shared" si="49"/>
        <v>1.42</v>
      </c>
      <c r="Q467" s="58">
        <f t="shared" si="50"/>
        <v>41.93</v>
      </c>
    </row>
    <row r="468" spans="1:20" hidden="1">
      <c r="A468" s="20">
        <f t="shared" ref="A468:A478" si="51">A467+1</f>
        <v>3</v>
      </c>
      <c r="B468" s="22" t="s">
        <v>165</v>
      </c>
      <c r="C468" s="109">
        <v>6228</v>
      </c>
      <c r="D468" s="110" t="s">
        <v>31</v>
      </c>
      <c r="E468" s="17" t="s">
        <v>32</v>
      </c>
      <c r="F468" s="17">
        <v>9</v>
      </c>
      <c r="G468" s="53">
        <v>0.3</v>
      </c>
      <c r="H468" s="54">
        <v>16.399999999999999</v>
      </c>
      <c r="I468" s="55">
        <f>G468*H468</f>
        <v>4.92</v>
      </c>
      <c r="J468" s="54">
        <v>27.49</v>
      </c>
      <c r="K468" s="54">
        <f>J468*0.04</f>
        <v>1.1000000000000001</v>
      </c>
      <c r="L468" s="56">
        <f>SUM(I468:K468)</f>
        <v>33.51</v>
      </c>
      <c r="M468" s="57">
        <f>G468*F468</f>
        <v>3</v>
      </c>
      <c r="N468" s="56">
        <f>I468*F468</f>
        <v>44.28</v>
      </c>
      <c r="O468" s="56">
        <f>J468*F468</f>
        <v>247.41</v>
      </c>
      <c r="P468" s="56">
        <f>K468*F468</f>
        <v>9.9</v>
      </c>
      <c r="Q468" s="58">
        <f>SUM(N468:P468)</f>
        <v>301.58999999999997</v>
      </c>
    </row>
    <row r="469" spans="1:20" ht="25.5" hidden="1">
      <c r="A469" s="20">
        <f t="shared" si="51"/>
        <v>4</v>
      </c>
      <c r="B469" s="33" t="s">
        <v>151</v>
      </c>
      <c r="C469" s="109">
        <v>4439</v>
      </c>
      <c r="D469" s="110" t="s">
        <v>31</v>
      </c>
      <c r="E469" s="17" t="s">
        <v>32</v>
      </c>
      <c r="F469" s="17">
        <v>2</v>
      </c>
      <c r="G469" s="53">
        <v>1.1000000000000001</v>
      </c>
      <c r="H469" s="54">
        <v>16.399999999999999</v>
      </c>
      <c r="I469" s="55">
        <f t="shared" ref="I469:I478" si="52">G469*H469</f>
        <v>18.04</v>
      </c>
      <c r="J469" s="54">
        <v>50.99</v>
      </c>
      <c r="K469" s="54">
        <f t="shared" ref="K469:K478" si="53">J469*0.04</f>
        <v>2.04</v>
      </c>
      <c r="L469" s="56">
        <f t="shared" ref="L469:L472" si="54">SUM(I469:K469)</f>
        <v>71.069999999999993</v>
      </c>
      <c r="M469" s="57">
        <f t="shared" ref="M469:M478" si="55">G469*F469</f>
        <v>2</v>
      </c>
      <c r="N469" s="56">
        <f t="shared" ref="N469:N478" si="56">I469*F469</f>
        <v>36.08</v>
      </c>
      <c r="O469" s="56">
        <f t="shared" ref="O469:O478" si="57">J469*F469</f>
        <v>101.98</v>
      </c>
      <c r="P469" s="56">
        <f t="shared" ref="P469:P478" si="58">K469*F469</f>
        <v>4.08</v>
      </c>
      <c r="Q469" s="58">
        <f t="shared" ref="Q469:Q472" si="59">SUM(N469:P469)</f>
        <v>142.13999999999999</v>
      </c>
    </row>
    <row r="470" spans="1:20" hidden="1">
      <c r="A470" s="20">
        <f t="shared" si="51"/>
        <v>5</v>
      </c>
      <c r="B470" s="33" t="s">
        <v>47</v>
      </c>
      <c r="C470" s="109">
        <v>2348</v>
      </c>
      <c r="D470" s="110" t="s">
        <v>31</v>
      </c>
      <c r="E470" s="17" t="s">
        <v>32</v>
      </c>
      <c r="F470" s="17">
        <f>F469</f>
        <v>2</v>
      </c>
      <c r="G470" s="53">
        <v>0.1</v>
      </c>
      <c r="H470" s="54">
        <v>16.399999999999999</v>
      </c>
      <c r="I470" s="55">
        <f t="shared" si="52"/>
        <v>1.64</v>
      </c>
      <c r="J470" s="54">
        <v>5.27</v>
      </c>
      <c r="K470" s="54">
        <f t="shared" si="53"/>
        <v>0.21</v>
      </c>
      <c r="L470" s="56">
        <f t="shared" si="54"/>
        <v>7.12</v>
      </c>
      <c r="M470" s="57">
        <f t="shared" si="55"/>
        <v>0</v>
      </c>
      <c r="N470" s="56">
        <f t="shared" si="56"/>
        <v>3.28</v>
      </c>
      <c r="O470" s="56">
        <f t="shared" si="57"/>
        <v>10.54</v>
      </c>
      <c r="P470" s="56">
        <f t="shared" si="58"/>
        <v>0.42</v>
      </c>
      <c r="Q470" s="58">
        <f t="shared" si="59"/>
        <v>14.24</v>
      </c>
    </row>
    <row r="471" spans="1:20" hidden="1">
      <c r="A471" s="20">
        <f t="shared" si="51"/>
        <v>6</v>
      </c>
      <c r="B471" s="111" t="s">
        <v>48</v>
      </c>
      <c r="C471" s="24" t="s">
        <v>21</v>
      </c>
      <c r="D471" s="104" t="s">
        <v>49</v>
      </c>
      <c r="E471" s="17" t="s">
        <v>16</v>
      </c>
      <c r="F471" s="17">
        <v>3</v>
      </c>
      <c r="G471" s="53">
        <v>1.1000000000000001</v>
      </c>
      <c r="H471" s="54">
        <v>16.399999999999999</v>
      </c>
      <c r="I471" s="55">
        <f t="shared" si="52"/>
        <v>18.04</v>
      </c>
      <c r="J471" s="54">
        <v>31.14</v>
      </c>
      <c r="K471" s="54">
        <f t="shared" si="53"/>
        <v>1.25</v>
      </c>
      <c r="L471" s="56">
        <f t="shared" si="54"/>
        <v>50.43</v>
      </c>
      <c r="M471" s="57">
        <f t="shared" si="55"/>
        <v>3</v>
      </c>
      <c r="N471" s="56">
        <f t="shared" si="56"/>
        <v>54.12</v>
      </c>
      <c r="O471" s="56">
        <f t="shared" si="57"/>
        <v>93.42</v>
      </c>
      <c r="P471" s="56">
        <f t="shared" si="58"/>
        <v>3.75</v>
      </c>
      <c r="Q471" s="58">
        <f t="shared" si="59"/>
        <v>151.29</v>
      </c>
    </row>
    <row r="472" spans="1:20" hidden="1">
      <c r="A472" s="20">
        <f t="shared" si="51"/>
        <v>7</v>
      </c>
      <c r="B472" s="33" t="s">
        <v>155</v>
      </c>
      <c r="C472" s="109">
        <v>3364</v>
      </c>
      <c r="D472" s="110" t="s">
        <v>31</v>
      </c>
      <c r="E472" s="17" t="s">
        <v>16</v>
      </c>
      <c r="F472" s="26">
        <v>1</v>
      </c>
      <c r="G472" s="53">
        <v>1.3</v>
      </c>
      <c r="H472" s="54">
        <v>16.399999999999999</v>
      </c>
      <c r="I472" s="55">
        <f t="shared" si="52"/>
        <v>21.32</v>
      </c>
      <c r="J472" s="54">
        <v>77.37</v>
      </c>
      <c r="K472" s="54">
        <f t="shared" si="53"/>
        <v>3.09</v>
      </c>
      <c r="L472" s="56">
        <f t="shared" si="54"/>
        <v>101.78</v>
      </c>
      <c r="M472" s="57">
        <f t="shared" si="55"/>
        <v>1</v>
      </c>
      <c r="N472" s="56">
        <f t="shared" si="56"/>
        <v>21.32</v>
      </c>
      <c r="O472" s="56">
        <f t="shared" si="57"/>
        <v>77.37</v>
      </c>
      <c r="P472" s="56">
        <f t="shared" si="58"/>
        <v>3.09</v>
      </c>
      <c r="Q472" s="58">
        <f t="shared" si="59"/>
        <v>101.78</v>
      </c>
    </row>
    <row r="473" spans="1:20" s="13" customFormat="1" hidden="1">
      <c r="A473" s="20">
        <f t="shared" si="51"/>
        <v>8</v>
      </c>
      <c r="B473" s="22" t="s">
        <v>59</v>
      </c>
      <c r="C473" s="109">
        <v>3362</v>
      </c>
      <c r="D473" s="110" t="s">
        <v>31</v>
      </c>
      <c r="E473" s="17" t="s">
        <v>16</v>
      </c>
      <c r="F473" s="26">
        <v>1</v>
      </c>
      <c r="G473" s="53">
        <v>0.2</v>
      </c>
      <c r="H473" s="54">
        <v>16.399999999999999</v>
      </c>
      <c r="I473" s="55">
        <f t="shared" si="52"/>
        <v>3.28</v>
      </c>
      <c r="J473" s="54">
        <v>56.27</v>
      </c>
      <c r="K473" s="54">
        <f t="shared" si="53"/>
        <v>2.25</v>
      </c>
      <c r="L473" s="56">
        <f t="shared" ref="L473" si="60">SUM(I473:K473)</f>
        <v>61.8</v>
      </c>
      <c r="M473" s="57">
        <f t="shared" si="55"/>
        <v>0</v>
      </c>
      <c r="N473" s="56">
        <f t="shared" si="56"/>
        <v>3.28</v>
      </c>
      <c r="O473" s="56">
        <f t="shared" si="57"/>
        <v>56.27</v>
      </c>
      <c r="P473" s="56">
        <f t="shared" si="58"/>
        <v>2.25</v>
      </c>
      <c r="Q473" s="58">
        <f t="shared" ref="Q473" si="61">SUM(N473:P473)</f>
        <v>61.8</v>
      </c>
      <c r="R473" s="14"/>
      <c r="S473" s="14"/>
      <c r="T473" s="14"/>
    </row>
    <row r="474" spans="1:20" hidden="1">
      <c r="A474" s="20">
        <f t="shared" si="51"/>
        <v>9</v>
      </c>
      <c r="B474" s="22" t="s">
        <v>20</v>
      </c>
      <c r="C474" s="109" t="s">
        <v>19</v>
      </c>
      <c r="D474" s="110" t="s">
        <v>60</v>
      </c>
      <c r="E474" s="17" t="s">
        <v>16</v>
      </c>
      <c r="F474" s="26">
        <v>1</v>
      </c>
      <c r="G474" s="53">
        <v>3</v>
      </c>
      <c r="H474" s="54">
        <v>16.399999999999999</v>
      </c>
      <c r="I474" s="55">
        <f t="shared" si="52"/>
        <v>49.2</v>
      </c>
      <c r="J474" s="54">
        <v>125.67</v>
      </c>
      <c r="K474" s="54">
        <f t="shared" si="53"/>
        <v>5.03</v>
      </c>
      <c r="L474" s="56">
        <f t="shared" ref="L474:L478" si="62">SUM(I474:K474)</f>
        <v>179.9</v>
      </c>
      <c r="M474" s="57">
        <f t="shared" si="55"/>
        <v>3</v>
      </c>
      <c r="N474" s="56">
        <f t="shared" si="56"/>
        <v>49.2</v>
      </c>
      <c r="O474" s="56">
        <f t="shared" si="57"/>
        <v>125.67</v>
      </c>
      <c r="P474" s="56">
        <f t="shared" si="58"/>
        <v>5.03</v>
      </c>
      <c r="Q474" s="58">
        <f t="shared" ref="Q474:Q478" si="63">SUM(N474:P474)</f>
        <v>179.9</v>
      </c>
    </row>
    <row r="475" spans="1:20" ht="12.75" hidden="1" customHeight="1">
      <c r="A475" s="20">
        <f t="shared" si="51"/>
        <v>10</v>
      </c>
      <c r="B475" s="139" t="s">
        <v>61</v>
      </c>
      <c r="C475" s="50" t="s">
        <v>134</v>
      </c>
      <c r="D475" s="104" t="s">
        <v>62</v>
      </c>
      <c r="E475" s="69" t="s">
        <v>16</v>
      </c>
      <c r="F475" s="69">
        <f>F474*2</f>
        <v>2</v>
      </c>
      <c r="G475" s="53">
        <v>0.1</v>
      </c>
      <c r="H475" s="54">
        <v>16.399999999999999</v>
      </c>
      <c r="I475" s="55">
        <f t="shared" si="52"/>
        <v>1.64</v>
      </c>
      <c r="J475" s="54">
        <v>48.37</v>
      </c>
      <c r="K475" s="54">
        <f t="shared" si="53"/>
        <v>1.93</v>
      </c>
      <c r="L475" s="56">
        <f t="shared" si="62"/>
        <v>51.94</v>
      </c>
      <c r="M475" s="57">
        <f t="shared" si="55"/>
        <v>0</v>
      </c>
      <c r="N475" s="56">
        <f t="shared" si="56"/>
        <v>3.28</v>
      </c>
      <c r="O475" s="56">
        <f t="shared" si="57"/>
        <v>96.74</v>
      </c>
      <c r="P475" s="56">
        <f t="shared" si="58"/>
        <v>3.86</v>
      </c>
      <c r="Q475" s="58">
        <f t="shared" si="63"/>
        <v>103.88</v>
      </c>
    </row>
    <row r="476" spans="1:20" ht="25.5" hidden="1">
      <c r="A476" s="20">
        <f t="shared" si="51"/>
        <v>11</v>
      </c>
      <c r="B476" s="22" t="s">
        <v>66</v>
      </c>
      <c r="C476" s="26" t="s">
        <v>67</v>
      </c>
      <c r="D476" s="17"/>
      <c r="E476" s="17" t="s">
        <v>5</v>
      </c>
      <c r="F476" s="115">
        <f>315*3</f>
        <v>945</v>
      </c>
      <c r="G476" s="53">
        <v>0.04</v>
      </c>
      <c r="H476" s="54">
        <v>16.399999999999999</v>
      </c>
      <c r="I476" s="55">
        <f t="shared" si="52"/>
        <v>0.66</v>
      </c>
      <c r="J476" s="54">
        <v>0.57999999999999996</v>
      </c>
      <c r="K476" s="54">
        <f t="shared" si="53"/>
        <v>0.02</v>
      </c>
      <c r="L476" s="56">
        <f t="shared" si="62"/>
        <v>1.26</v>
      </c>
      <c r="M476" s="57">
        <f t="shared" si="55"/>
        <v>38</v>
      </c>
      <c r="N476" s="56">
        <f t="shared" si="56"/>
        <v>623.70000000000005</v>
      </c>
      <c r="O476" s="56">
        <f t="shared" si="57"/>
        <v>548.1</v>
      </c>
      <c r="P476" s="56">
        <f t="shared" si="58"/>
        <v>18.899999999999999</v>
      </c>
      <c r="Q476" s="58">
        <f t="shared" si="63"/>
        <v>1190.7</v>
      </c>
    </row>
    <row r="477" spans="1:20" hidden="1">
      <c r="A477" s="20">
        <f t="shared" si="51"/>
        <v>12</v>
      </c>
      <c r="B477" s="111" t="s">
        <v>68</v>
      </c>
      <c r="C477" s="24" t="s">
        <v>69</v>
      </c>
      <c r="D477" s="69"/>
      <c r="E477" s="69" t="s">
        <v>5</v>
      </c>
      <c r="F477" s="115">
        <f>(F474)*30</f>
        <v>30</v>
      </c>
      <c r="G477" s="53">
        <v>0.04</v>
      </c>
      <c r="H477" s="54">
        <v>16.399999999999999</v>
      </c>
      <c r="I477" s="55">
        <f t="shared" si="52"/>
        <v>0.66</v>
      </c>
      <c r="J477" s="54">
        <v>1.2</v>
      </c>
      <c r="K477" s="54">
        <f t="shared" si="53"/>
        <v>0.05</v>
      </c>
      <c r="L477" s="56">
        <f t="shared" si="62"/>
        <v>1.91</v>
      </c>
      <c r="M477" s="57">
        <f t="shared" si="55"/>
        <v>1</v>
      </c>
      <c r="N477" s="56">
        <f t="shared" si="56"/>
        <v>19.8</v>
      </c>
      <c r="O477" s="56">
        <f t="shared" si="57"/>
        <v>36</v>
      </c>
      <c r="P477" s="56">
        <f t="shared" si="58"/>
        <v>1.5</v>
      </c>
      <c r="Q477" s="58">
        <f t="shared" si="63"/>
        <v>57.3</v>
      </c>
    </row>
    <row r="478" spans="1:20" hidden="1">
      <c r="A478" s="20">
        <f t="shared" si="51"/>
        <v>13</v>
      </c>
      <c r="B478" s="33" t="s">
        <v>70</v>
      </c>
      <c r="C478" s="109" t="s">
        <v>71</v>
      </c>
      <c r="D478" s="109" t="s">
        <v>72</v>
      </c>
      <c r="E478" s="17" t="s">
        <v>16</v>
      </c>
      <c r="F478" s="26">
        <v>2</v>
      </c>
      <c r="G478" s="53">
        <v>1.32</v>
      </c>
      <c r="H478" s="54">
        <v>16.399999999999999</v>
      </c>
      <c r="I478" s="55">
        <f t="shared" si="52"/>
        <v>21.65</v>
      </c>
      <c r="J478" s="54">
        <v>46.6</v>
      </c>
      <c r="K478" s="54">
        <f t="shared" si="53"/>
        <v>1.86</v>
      </c>
      <c r="L478" s="56">
        <f t="shared" si="62"/>
        <v>70.11</v>
      </c>
      <c r="M478" s="57">
        <f t="shared" si="55"/>
        <v>3</v>
      </c>
      <c r="N478" s="56">
        <f t="shared" si="56"/>
        <v>43.3</v>
      </c>
      <c r="O478" s="56">
        <f t="shared" si="57"/>
        <v>93.2</v>
      </c>
      <c r="P478" s="56">
        <f t="shared" si="58"/>
        <v>3.72</v>
      </c>
      <c r="Q478" s="58">
        <f t="shared" si="63"/>
        <v>140.22</v>
      </c>
    </row>
    <row r="479" spans="1:20" hidden="1">
      <c r="A479" s="20"/>
      <c r="B479" s="116" t="s">
        <v>73</v>
      </c>
      <c r="C479" s="109"/>
      <c r="D479" s="17"/>
      <c r="E479" s="17"/>
      <c r="F479" s="24"/>
      <c r="G479" s="69"/>
      <c r="H479" s="69"/>
      <c r="I479" s="69"/>
      <c r="J479" s="115"/>
      <c r="K479" s="23"/>
      <c r="L479" s="117"/>
      <c r="M479" s="118"/>
      <c r="N479" s="117"/>
      <c r="O479" s="117"/>
      <c r="P479" s="117"/>
      <c r="Q479" s="119"/>
    </row>
    <row r="480" spans="1:20" hidden="1">
      <c r="A480" s="20">
        <f>A478+1</f>
        <v>14</v>
      </c>
      <c r="B480" s="73" t="s">
        <v>22</v>
      </c>
      <c r="C480" s="74" t="s">
        <v>74</v>
      </c>
      <c r="D480" s="17"/>
      <c r="E480" s="109" t="s">
        <v>16</v>
      </c>
      <c r="F480" s="24">
        <f>SUM(F466,F469,F471,F472)</f>
        <v>15</v>
      </c>
      <c r="G480" s="53">
        <v>0.02</v>
      </c>
      <c r="H480" s="54">
        <v>16.399999999999999</v>
      </c>
      <c r="I480" s="55">
        <f t="shared" ref="I480:I486" si="64">G480*H480</f>
        <v>0.33</v>
      </c>
      <c r="J480" s="54">
        <v>0.78</v>
      </c>
      <c r="K480" s="54">
        <f t="shared" ref="K480:K486" si="65">J480*0.04</f>
        <v>0.03</v>
      </c>
      <c r="L480" s="56">
        <f t="shared" ref="L480:L486" si="66">SUM(I480:K480)</f>
        <v>1.1399999999999999</v>
      </c>
      <c r="M480" s="57">
        <f t="shared" ref="M480:M486" si="67">G480*F480</f>
        <v>0</v>
      </c>
      <c r="N480" s="56">
        <f t="shared" ref="N480:N486" si="68">I480*F480</f>
        <v>4.95</v>
      </c>
      <c r="O480" s="56">
        <f t="shared" ref="O480:O486" si="69">J480*F480</f>
        <v>11.7</v>
      </c>
      <c r="P480" s="56">
        <f t="shared" ref="P480:P486" si="70">K480*F480</f>
        <v>0.45</v>
      </c>
      <c r="Q480" s="58">
        <f t="shared" ref="Q480:Q486" si="71">SUM(N480:P480)</f>
        <v>17.100000000000001</v>
      </c>
    </row>
    <row r="481" spans="1:20" hidden="1">
      <c r="A481" s="20">
        <f>A480+1</f>
        <v>15</v>
      </c>
      <c r="B481" s="75" t="s">
        <v>75</v>
      </c>
      <c r="C481" s="29" t="s">
        <v>76</v>
      </c>
      <c r="D481" s="26" t="s">
        <v>77</v>
      </c>
      <c r="E481" s="109" t="s">
        <v>5</v>
      </c>
      <c r="F481" s="115">
        <f>F476+F477</f>
        <v>975</v>
      </c>
      <c r="G481" s="53">
        <v>0.02</v>
      </c>
      <c r="H481" s="54">
        <v>16.399999999999999</v>
      </c>
      <c r="I481" s="55">
        <f t="shared" si="64"/>
        <v>0.33</v>
      </c>
      <c r="J481" s="54">
        <v>0.77</v>
      </c>
      <c r="K481" s="54">
        <f t="shared" si="65"/>
        <v>0.03</v>
      </c>
      <c r="L481" s="56">
        <f t="shared" si="66"/>
        <v>1.1299999999999999</v>
      </c>
      <c r="M481" s="57">
        <f t="shared" si="67"/>
        <v>20</v>
      </c>
      <c r="N481" s="56">
        <f t="shared" si="68"/>
        <v>321.75</v>
      </c>
      <c r="O481" s="56">
        <f t="shared" si="69"/>
        <v>750.75</v>
      </c>
      <c r="P481" s="56">
        <f t="shared" si="70"/>
        <v>29.25</v>
      </c>
      <c r="Q481" s="58">
        <f t="shared" si="71"/>
        <v>1101.75</v>
      </c>
    </row>
    <row r="482" spans="1:20" hidden="1">
      <c r="A482" s="20">
        <f>A481+1</f>
        <v>16</v>
      </c>
      <c r="B482" s="49" t="s">
        <v>23</v>
      </c>
      <c r="C482" s="26" t="s">
        <v>24</v>
      </c>
      <c r="D482" s="17"/>
      <c r="E482" s="52" t="s">
        <v>16</v>
      </c>
      <c r="F482" s="24">
        <f>(F481)*3</f>
        <v>2925</v>
      </c>
      <c r="G482" s="53">
        <v>0.01</v>
      </c>
      <c r="H482" s="54">
        <v>12.3</v>
      </c>
      <c r="I482" s="55">
        <f t="shared" si="64"/>
        <v>0.12</v>
      </c>
      <c r="J482" s="54">
        <v>0.27</v>
      </c>
      <c r="K482" s="54">
        <f t="shared" si="65"/>
        <v>0.01</v>
      </c>
      <c r="L482" s="56">
        <f t="shared" si="66"/>
        <v>0.4</v>
      </c>
      <c r="M482" s="57">
        <f t="shared" si="67"/>
        <v>29</v>
      </c>
      <c r="N482" s="56">
        <f t="shared" si="68"/>
        <v>351</v>
      </c>
      <c r="O482" s="56">
        <f t="shared" si="69"/>
        <v>789.75</v>
      </c>
      <c r="P482" s="56">
        <f t="shared" si="70"/>
        <v>29.25</v>
      </c>
      <c r="Q482" s="58">
        <f t="shared" si="71"/>
        <v>1170</v>
      </c>
    </row>
    <row r="483" spans="1:20" hidden="1">
      <c r="A483" s="20">
        <f>A482+1</f>
        <v>17</v>
      </c>
      <c r="B483" s="49" t="s">
        <v>81</v>
      </c>
      <c r="C483" s="26" t="s">
        <v>25</v>
      </c>
      <c r="D483" s="17"/>
      <c r="E483" s="52" t="s">
        <v>16</v>
      </c>
      <c r="F483" s="24">
        <f>F482</f>
        <v>2925</v>
      </c>
      <c r="G483" s="53">
        <v>0.01</v>
      </c>
      <c r="H483" s="54">
        <v>12.3</v>
      </c>
      <c r="I483" s="55">
        <f t="shared" si="64"/>
        <v>0.12</v>
      </c>
      <c r="J483" s="54">
        <v>0.27</v>
      </c>
      <c r="K483" s="54">
        <f t="shared" si="65"/>
        <v>0.01</v>
      </c>
      <c r="L483" s="56">
        <f t="shared" si="66"/>
        <v>0.4</v>
      </c>
      <c r="M483" s="57">
        <f t="shared" si="67"/>
        <v>29</v>
      </c>
      <c r="N483" s="56">
        <f t="shared" si="68"/>
        <v>351</v>
      </c>
      <c r="O483" s="56">
        <f t="shared" si="69"/>
        <v>789.75</v>
      </c>
      <c r="P483" s="56">
        <f t="shared" si="70"/>
        <v>29.25</v>
      </c>
      <c r="Q483" s="58">
        <f t="shared" si="71"/>
        <v>1170</v>
      </c>
    </row>
    <row r="484" spans="1:20" ht="25.5" hidden="1">
      <c r="A484" s="20">
        <f>A483+1</f>
        <v>18</v>
      </c>
      <c r="B484" s="75" t="s">
        <v>15</v>
      </c>
      <c r="C484" s="29" t="s">
        <v>74</v>
      </c>
      <c r="D484" s="17"/>
      <c r="E484" s="17" t="s">
        <v>14</v>
      </c>
      <c r="F484" s="26">
        <v>1</v>
      </c>
      <c r="G484" s="53">
        <v>10</v>
      </c>
      <c r="H484" s="54">
        <v>16.399999999999999</v>
      </c>
      <c r="I484" s="55">
        <f t="shared" si="64"/>
        <v>164</v>
      </c>
      <c r="J484" s="54">
        <v>111</v>
      </c>
      <c r="K484" s="54">
        <f t="shared" si="65"/>
        <v>4.4400000000000004</v>
      </c>
      <c r="L484" s="56">
        <f t="shared" si="66"/>
        <v>279.44</v>
      </c>
      <c r="M484" s="57">
        <f t="shared" si="67"/>
        <v>10</v>
      </c>
      <c r="N484" s="56">
        <f t="shared" si="68"/>
        <v>164</v>
      </c>
      <c r="O484" s="56">
        <f t="shared" si="69"/>
        <v>111</v>
      </c>
      <c r="P484" s="56">
        <f t="shared" si="70"/>
        <v>4.4400000000000004</v>
      </c>
      <c r="Q484" s="58">
        <f t="shared" si="71"/>
        <v>279.44</v>
      </c>
    </row>
    <row r="485" spans="1:20" hidden="1">
      <c r="A485" s="20">
        <f t="shared" ref="A485" si="72">A484+1</f>
        <v>19</v>
      </c>
      <c r="B485" s="71" t="s">
        <v>140</v>
      </c>
      <c r="C485" s="50"/>
      <c r="D485" s="51"/>
      <c r="E485" s="52" t="s">
        <v>14</v>
      </c>
      <c r="F485" s="52">
        <v>2</v>
      </c>
      <c r="G485" s="53">
        <v>8</v>
      </c>
      <c r="H485" s="54">
        <v>12.5</v>
      </c>
      <c r="I485" s="55">
        <v>120</v>
      </c>
      <c r="J485" s="54">
        <v>50</v>
      </c>
      <c r="K485" s="54">
        <v>15</v>
      </c>
      <c r="L485" s="56">
        <f t="shared" ref="L485" si="73">SUM(I485:K485)</f>
        <v>185</v>
      </c>
      <c r="M485" s="57">
        <f t="shared" si="67"/>
        <v>16</v>
      </c>
      <c r="N485" s="56">
        <f t="shared" si="68"/>
        <v>240</v>
      </c>
      <c r="O485" s="56">
        <f t="shared" si="69"/>
        <v>100</v>
      </c>
      <c r="P485" s="56">
        <f t="shared" si="70"/>
        <v>30</v>
      </c>
      <c r="Q485" s="58">
        <f t="shared" ref="Q485" si="74">SUM(N485:P485)</f>
        <v>370</v>
      </c>
    </row>
    <row r="486" spans="1:20" ht="26.25" hidden="1" thickBot="1">
      <c r="A486" s="28">
        <f>A484+1</f>
        <v>19</v>
      </c>
      <c r="B486" s="78" t="s">
        <v>18</v>
      </c>
      <c r="C486" s="132" t="s">
        <v>82</v>
      </c>
      <c r="D486" s="133" t="s">
        <v>83</v>
      </c>
      <c r="E486" s="80" t="s">
        <v>14</v>
      </c>
      <c r="F486" s="134">
        <v>1</v>
      </c>
      <c r="G486" s="82">
        <v>3</v>
      </c>
      <c r="H486" s="83">
        <v>16.399999999999999</v>
      </c>
      <c r="I486" s="84">
        <f t="shared" si="64"/>
        <v>49.2</v>
      </c>
      <c r="J486" s="83">
        <v>55.5</v>
      </c>
      <c r="K486" s="83">
        <f t="shared" si="65"/>
        <v>2.2200000000000002</v>
      </c>
      <c r="L486" s="85">
        <f t="shared" si="66"/>
        <v>106.92</v>
      </c>
      <c r="M486" s="86">
        <f t="shared" si="67"/>
        <v>3</v>
      </c>
      <c r="N486" s="85">
        <f t="shared" si="68"/>
        <v>49.2</v>
      </c>
      <c r="O486" s="85">
        <f t="shared" si="69"/>
        <v>55.5</v>
      </c>
      <c r="P486" s="85">
        <f t="shared" si="70"/>
        <v>2.2200000000000002</v>
      </c>
      <c r="Q486" s="87">
        <f t="shared" si="71"/>
        <v>106.92</v>
      </c>
    </row>
    <row r="487" spans="1:20" ht="13.5" hidden="1" thickBot="1">
      <c r="A487" s="153"/>
      <c r="B487" s="180" t="s">
        <v>173</v>
      </c>
      <c r="C487" s="181"/>
      <c r="D487" s="181"/>
      <c r="E487" s="182"/>
      <c r="F487" s="154"/>
      <c r="G487" s="155">
        <f>SUM(G466:G486)</f>
        <v>31.06</v>
      </c>
      <c r="H487" s="156">
        <f>SUM(H466:H486)</f>
        <v>315.89999999999998</v>
      </c>
      <c r="I487" s="156">
        <f t="shared" ref="I487:Q487" si="75">SUM(I466:I486)</f>
        <v>498.11</v>
      </c>
      <c r="J487" s="156">
        <f t="shared" si="75"/>
        <v>757.92</v>
      </c>
      <c r="K487" s="156">
        <f t="shared" si="75"/>
        <v>43.3</v>
      </c>
      <c r="L487" s="156">
        <f t="shared" si="75"/>
        <v>1299.33</v>
      </c>
      <c r="M487" s="157">
        <f t="shared" si="75"/>
        <v>171</v>
      </c>
      <c r="N487" s="156">
        <f t="shared" si="75"/>
        <v>2550.8200000000002</v>
      </c>
      <c r="O487" s="156">
        <f t="shared" si="75"/>
        <v>4425.8500000000004</v>
      </c>
      <c r="P487" s="156">
        <f t="shared" si="75"/>
        <v>194.57</v>
      </c>
      <c r="Q487" s="156">
        <f t="shared" si="75"/>
        <v>7171.24</v>
      </c>
    </row>
    <row r="488" spans="1:20" ht="13.5" thickBot="1">
      <c r="A488" s="167" t="s">
        <v>17</v>
      </c>
      <c r="B488" s="168"/>
      <c r="C488" s="168"/>
      <c r="D488" s="168"/>
      <c r="E488" s="168"/>
      <c r="F488" s="168"/>
      <c r="G488" s="168"/>
      <c r="H488" s="168"/>
      <c r="I488" s="168"/>
      <c r="J488" s="168"/>
      <c r="K488" s="169"/>
      <c r="L488" s="140"/>
      <c r="M488" s="158">
        <f>SUM(M103,M325,M356,M385,M464)</f>
        <v>0</v>
      </c>
      <c r="N488" s="158">
        <f t="shared" ref="N488:Q488" si="76">SUM(N103,N325,N356,N385,N464)</f>
        <v>0</v>
      </c>
      <c r="O488" s="158">
        <f t="shared" si="76"/>
        <v>0</v>
      </c>
      <c r="P488" s="158">
        <f t="shared" si="76"/>
        <v>0</v>
      </c>
      <c r="Q488" s="158">
        <f t="shared" si="76"/>
        <v>0</v>
      </c>
      <c r="R488" s="15"/>
      <c r="S488" s="16"/>
    </row>
    <row r="490" spans="1:20" ht="13.5" thickBot="1">
      <c r="A490" s="144" t="s">
        <v>171</v>
      </c>
    </row>
    <row r="491" spans="1:20" ht="12.75" customHeight="1">
      <c r="A491" s="141" t="s">
        <v>170</v>
      </c>
      <c r="B491" s="159" t="s">
        <v>167</v>
      </c>
      <c r="C491" s="160"/>
      <c r="D491" s="160"/>
      <c r="E491" s="160"/>
      <c r="F491" s="160"/>
      <c r="G491" s="160"/>
      <c r="H491" s="160"/>
      <c r="I491" s="160"/>
      <c r="J491" s="160"/>
      <c r="K491" s="160"/>
      <c r="L491" s="160"/>
      <c r="M491" s="160"/>
      <c r="N491" s="160"/>
      <c r="O491" s="160"/>
      <c r="P491" s="160"/>
      <c r="Q491" s="161"/>
    </row>
    <row r="492" spans="1:20">
      <c r="A492" s="142" t="s">
        <v>170</v>
      </c>
      <c r="B492" s="162" t="s">
        <v>172</v>
      </c>
      <c r="C492" s="163"/>
      <c r="D492" s="163"/>
      <c r="E492" s="163"/>
      <c r="F492" s="163"/>
      <c r="G492" s="163"/>
      <c r="H492" s="163"/>
      <c r="I492" s="163"/>
      <c r="J492" s="163"/>
      <c r="K492" s="163"/>
      <c r="L492" s="163"/>
      <c r="M492" s="163"/>
      <c r="N492" s="163"/>
      <c r="O492" s="163"/>
      <c r="P492" s="163"/>
      <c r="Q492" s="164"/>
    </row>
    <row r="493" spans="1:20">
      <c r="A493" s="142" t="s">
        <v>170</v>
      </c>
      <c r="B493" s="162" t="s">
        <v>168</v>
      </c>
      <c r="C493" s="163"/>
      <c r="D493" s="163"/>
      <c r="E493" s="163"/>
      <c r="F493" s="163"/>
      <c r="G493" s="163"/>
      <c r="H493" s="163"/>
      <c r="I493" s="163"/>
      <c r="J493" s="163"/>
      <c r="K493" s="163"/>
      <c r="L493" s="163"/>
      <c r="M493" s="163"/>
      <c r="N493" s="163"/>
      <c r="O493" s="163"/>
      <c r="P493" s="163"/>
      <c r="Q493" s="164"/>
    </row>
    <row r="494" spans="1:20" s="13" customFormat="1" ht="12.75" customHeight="1">
      <c r="A494" s="142" t="s">
        <v>170</v>
      </c>
      <c r="B494" s="162" t="s">
        <v>166</v>
      </c>
      <c r="C494" s="163"/>
      <c r="D494" s="163"/>
      <c r="E494" s="163"/>
      <c r="F494" s="163"/>
      <c r="G494" s="163"/>
      <c r="H494" s="163"/>
      <c r="I494" s="163"/>
      <c r="J494" s="163"/>
      <c r="K494" s="163"/>
      <c r="L494" s="163"/>
      <c r="M494" s="163"/>
      <c r="N494" s="163"/>
      <c r="O494" s="163"/>
      <c r="P494" s="163"/>
      <c r="Q494" s="164"/>
      <c r="R494" s="14"/>
      <c r="S494" s="14"/>
      <c r="T494" s="14"/>
    </row>
    <row r="495" spans="1:20" ht="12.75" customHeight="1">
      <c r="A495" s="142" t="s">
        <v>170</v>
      </c>
      <c r="B495" s="162" t="s">
        <v>169</v>
      </c>
      <c r="C495" s="163"/>
      <c r="D495" s="163"/>
      <c r="E495" s="163"/>
      <c r="F495" s="163"/>
      <c r="G495" s="163"/>
      <c r="H495" s="163"/>
      <c r="I495" s="163"/>
      <c r="J495" s="163"/>
      <c r="K495" s="163"/>
      <c r="L495" s="163"/>
      <c r="M495" s="163"/>
      <c r="N495" s="163"/>
      <c r="O495" s="163"/>
      <c r="P495" s="163"/>
      <c r="Q495" s="164"/>
    </row>
    <row r="496" spans="1:20" ht="13.5" customHeight="1" thickBot="1">
      <c r="A496" s="143" t="s">
        <v>170</v>
      </c>
      <c r="B496" s="165"/>
      <c r="C496" s="165"/>
      <c r="D496" s="165"/>
      <c r="E496" s="165"/>
      <c r="F496" s="165"/>
      <c r="G496" s="165"/>
      <c r="H496" s="165"/>
      <c r="I496" s="165"/>
      <c r="J496" s="165"/>
      <c r="K496" s="165"/>
      <c r="L496" s="165"/>
      <c r="M496" s="165"/>
      <c r="N496" s="165"/>
      <c r="O496" s="165"/>
      <c r="P496" s="165"/>
      <c r="Q496" s="166"/>
    </row>
  </sheetData>
  <autoFilter ref="A14:Q324" xr:uid="{F5F43A39-70E5-4DAC-8B6A-848FFD4DAD60}">
    <filterColumn colId="1" showButton="0"/>
    <filterColumn colId="2" showButton="0"/>
  </autoFilter>
  <mergeCells count="42">
    <mergeCell ref="B464:E464"/>
    <mergeCell ref="B487:E487"/>
    <mergeCell ref="B291:E291"/>
    <mergeCell ref="B325:E325"/>
    <mergeCell ref="B356:E356"/>
    <mergeCell ref="B385:E385"/>
    <mergeCell ref="B410:E410"/>
    <mergeCell ref="A8:Q8"/>
    <mergeCell ref="A9:Q9"/>
    <mergeCell ref="A11:A13"/>
    <mergeCell ref="E11:L11"/>
    <mergeCell ref="M11:Q11"/>
    <mergeCell ref="E12:E13"/>
    <mergeCell ref="F12:F13"/>
    <mergeCell ref="G12:G13"/>
    <mergeCell ref="Q12:Q13"/>
    <mergeCell ref="L12:L13"/>
    <mergeCell ref="M12:M13"/>
    <mergeCell ref="N12:N13"/>
    <mergeCell ref="O12:O13"/>
    <mergeCell ref="P12:P13"/>
    <mergeCell ref="B496:Q496"/>
    <mergeCell ref="A488:K488"/>
    <mergeCell ref="H12:H13"/>
    <mergeCell ref="I12:I13"/>
    <mergeCell ref="J12:J13"/>
    <mergeCell ref="K12:K13"/>
    <mergeCell ref="B11:D13"/>
    <mergeCell ref="B14:D14"/>
    <mergeCell ref="B57:E57"/>
    <mergeCell ref="B103:E103"/>
    <mergeCell ref="B137:E137"/>
    <mergeCell ref="B165:E165"/>
    <mergeCell ref="B205:E205"/>
    <mergeCell ref="B220:E220"/>
    <mergeCell ref="B238:E238"/>
    <mergeCell ref="B262:E262"/>
    <mergeCell ref="B491:Q491"/>
    <mergeCell ref="B492:Q492"/>
    <mergeCell ref="B493:Q493"/>
    <mergeCell ref="B494:Q494"/>
    <mergeCell ref="B495:Q495"/>
  </mergeCells>
  <phoneticPr fontId="30" type="noConversion"/>
  <conditionalFormatting sqref="C52 E461 E458">
    <cfRule type="containsErrors" dxfId="209" priority="288" stopIfTrue="1">
      <formula>ISERROR(C52)</formula>
    </cfRule>
  </conditionalFormatting>
  <conditionalFormatting sqref="C52 E461 E458">
    <cfRule type="cellIs" dxfId="208" priority="287" operator="equal">
      <formula>0</formula>
    </cfRule>
  </conditionalFormatting>
  <conditionalFormatting sqref="C53 C99 C134 C162 C202 C217 C234 C259 C287 C321">
    <cfRule type="containsErrors" dxfId="207" priority="286" stopIfTrue="1">
      <formula>ISERROR(C53)</formula>
    </cfRule>
  </conditionalFormatting>
  <conditionalFormatting sqref="C53 C99 C134 C162 C202 C217 C234 C259 C287 C321">
    <cfRule type="cellIs" dxfId="206" priority="285" operator="equal">
      <formula>0</formula>
    </cfRule>
  </conditionalFormatting>
  <conditionalFormatting sqref="D50">
    <cfRule type="containsErrors" dxfId="205" priority="284" stopIfTrue="1">
      <formula>ISERROR(D50)</formula>
    </cfRule>
  </conditionalFormatting>
  <conditionalFormatting sqref="D50">
    <cfRule type="cellIs" dxfId="204" priority="283" operator="equal">
      <formula>0</formula>
    </cfRule>
  </conditionalFormatting>
  <conditionalFormatting sqref="E52:E53">
    <cfRule type="containsErrors" dxfId="203" priority="282" stopIfTrue="1">
      <formula>ISERROR(E52)</formula>
    </cfRule>
  </conditionalFormatting>
  <conditionalFormatting sqref="E52:E53">
    <cfRule type="cellIs" dxfId="202" priority="281" operator="equal">
      <formula>0</formula>
    </cfRule>
  </conditionalFormatting>
  <conditionalFormatting sqref="E56">
    <cfRule type="containsErrors" dxfId="201" priority="280" stopIfTrue="1">
      <formula>ISERROR(E56)</formula>
    </cfRule>
  </conditionalFormatting>
  <conditionalFormatting sqref="E56">
    <cfRule type="cellIs" dxfId="200" priority="279" operator="equal">
      <formula>0</formula>
    </cfRule>
  </conditionalFormatting>
  <conditionalFormatting sqref="E54:E55">
    <cfRule type="containsErrors" dxfId="199" priority="278" stopIfTrue="1">
      <formula>ISERROR(E54)</formula>
    </cfRule>
  </conditionalFormatting>
  <conditionalFormatting sqref="E54:E55">
    <cfRule type="cellIs" dxfId="198" priority="277" operator="equal">
      <formula>0</formula>
    </cfRule>
  </conditionalFormatting>
  <conditionalFormatting sqref="D51">
    <cfRule type="containsErrors" dxfId="197" priority="276" stopIfTrue="1">
      <formula>ISERROR(D51)</formula>
    </cfRule>
  </conditionalFormatting>
  <conditionalFormatting sqref="D51">
    <cfRule type="cellIs" dxfId="196" priority="275" operator="equal">
      <formula>0</formula>
    </cfRule>
  </conditionalFormatting>
  <conditionalFormatting sqref="C98">
    <cfRule type="containsErrors" dxfId="195" priority="274" stopIfTrue="1">
      <formula>ISERROR(C98)</formula>
    </cfRule>
  </conditionalFormatting>
  <conditionalFormatting sqref="C98">
    <cfRule type="cellIs" dxfId="194" priority="273" operator="equal">
      <formula>0</formula>
    </cfRule>
  </conditionalFormatting>
  <conditionalFormatting sqref="D95:D96">
    <cfRule type="containsErrors" dxfId="193" priority="270" stopIfTrue="1">
      <formula>ISERROR(D95)</formula>
    </cfRule>
  </conditionalFormatting>
  <conditionalFormatting sqref="D95:D96">
    <cfRule type="cellIs" dxfId="192" priority="269" operator="equal">
      <formula>0</formula>
    </cfRule>
  </conditionalFormatting>
  <conditionalFormatting sqref="E98:E99">
    <cfRule type="containsErrors" dxfId="191" priority="268" stopIfTrue="1">
      <formula>ISERROR(E98)</formula>
    </cfRule>
  </conditionalFormatting>
  <conditionalFormatting sqref="E98:E99">
    <cfRule type="cellIs" dxfId="190" priority="267" operator="equal">
      <formula>0</formula>
    </cfRule>
  </conditionalFormatting>
  <conditionalFormatting sqref="E102">
    <cfRule type="containsErrors" dxfId="189" priority="266" stopIfTrue="1">
      <formula>ISERROR(E102)</formula>
    </cfRule>
  </conditionalFormatting>
  <conditionalFormatting sqref="E102">
    <cfRule type="cellIs" dxfId="188" priority="265" operator="equal">
      <formula>0</formula>
    </cfRule>
  </conditionalFormatting>
  <conditionalFormatting sqref="E100">
    <cfRule type="containsErrors" dxfId="187" priority="264" stopIfTrue="1">
      <formula>ISERROR(E100)</formula>
    </cfRule>
  </conditionalFormatting>
  <conditionalFormatting sqref="E100">
    <cfRule type="cellIs" dxfId="186" priority="263" operator="equal">
      <formula>0</formula>
    </cfRule>
  </conditionalFormatting>
  <conditionalFormatting sqref="D97">
    <cfRule type="containsErrors" dxfId="185" priority="262" stopIfTrue="1">
      <formula>ISERROR(D97)</formula>
    </cfRule>
  </conditionalFormatting>
  <conditionalFormatting sqref="D97">
    <cfRule type="cellIs" dxfId="184" priority="261" operator="equal">
      <formula>0</formula>
    </cfRule>
  </conditionalFormatting>
  <conditionalFormatting sqref="C133">
    <cfRule type="containsErrors" dxfId="183" priority="260" stopIfTrue="1">
      <formula>ISERROR(C133)</formula>
    </cfRule>
  </conditionalFormatting>
  <conditionalFormatting sqref="C133">
    <cfRule type="cellIs" dxfId="182" priority="259" operator="equal">
      <formula>0</formula>
    </cfRule>
  </conditionalFormatting>
  <conditionalFormatting sqref="D131">
    <cfRule type="containsErrors" dxfId="181" priority="256" stopIfTrue="1">
      <formula>ISERROR(D131)</formula>
    </cfRule>
  </conditionalFormatting>
  <conditionalFormatting sqref="D131">
    <cfRule type="cellIs" dxfId="180" priority="255" operator="equal">
      <formula>0</formula>
    </cfRule>
  </conditionalFormatting>
  <conditionalFormatting sqref="E133:E134">
    <cfRule type="containsErrors" dxfId="179" priority="254" stopIfTrue="1">
      <formula>ISERROR(E133)</formula>
    </cfRule>
  </conditionalFormatting>
  <conditionalFormatting sqref="E133:E134">
    <cfRule type="cellIs" dxfId="178" priority="253" operator="equal">
      <formula>0</formula>
    </cfRule>
  </conditionalFormatting>
  <conditionalFormatting sqref="E136">
    <cfRule type="containsErrors" dxfId="177" priority="252" stopIfTrue="1">
      <formula>ISERROR(E136)</formula>
    </cfRule>
  </conditionalFormatting>
  <conditionalFormatting sqref="E136">
    <cfRule type="cellIs" dxfId="176" priority="251" operator="equal">
      <formula>0</formula>
    </cfRule>
  </conditionalFormatting>
  <conditionalFormatting sqref="E135">
    <cfRule type="containsErrors" dxfId="175" priority="250" stopIfTrue="1">
      <formula>ISERROR(E135)</formula>
    </cfRule>
  </conditionalFormatting>
  <conditionalFormatting sqref="E135">
    <cfRule type="cellIs" dxfId="174" priority="249" operator="equal">
      <formula>0</formula>
    </cfRule>
  </conditionalFormatting>
  <conditionalFormatting sqref="D132">
    <cfRule type="containsErrors" dxfId="173" priority="248" stopIfTrue="1">
      <formula>ISERROR(D132)</formula>
    </cfRule>
  </conditionalFormatting>
  <conditionalFormatting sqref="D132">
    <cfRule type="cellIs" dxfId="172" priority="247" operator="equal">
      <formula>0</formula>
    </cfRule>
  </conditionalFormatting>
  <conditionalFormatting sqref="C161">
    <cfRule type="containsErrors" dxfId="171" priority="246" stopIfTrue="1">
      <formula>ISERROR(C161)</formula>
    </cfRule>
  </conditionalFormatting>
  <conditionalFormatting sqref="C161">
    <cfRule type="cellIs" dxfId="170" priority="245" operator="equal">
      <formula>0</formula>
    </cfRule>
  </conditionalFormatting>
  <conditionalFormatting sqref="D159">
    <cfRule type="containsErrors" dxfId="169" priority="242" stopIfTrue="1">
      <formula>ISERROR(D159)</formula>
    </cfRule>
  </conditionalFormatting>
  <conditionalFormatting sqref="D159">
    <cfRule type="cellIs" dxfId="168" priority="241" operator="equal">
      <formula>0</formula>
    </cfRule>
  </conditionalFormatting>
  <conditionalFormatting sqref="E161:E162">
    <cfRule type="containsErrors" dxfId="167" priority="240" stopIfTrue="1">
      <formula>ISERROR(E161)</formula>
    </cfRule>
  </conditionalFormatting>
  <conditionalFormatting sqref="E161:E162">
    <cfRule type="cellIs" dxfId="166" priority="239" operator="equal">
      <formula>0</formula>
    </cfRule>
  </conditionalFormatting>
  <conditionalFormatting sqref="E164">
    <cfRule type="containsErrors" dxfId="165" priority="238" stopIfTrue="1">
      <formula>ISERROR(E164)</formula>
    </cfRule>
  </conditionalFormatting>
  <conditionalFormatting sqref="E164">
    <cfRule type="cellIs" dxfId="164" priority="237" operator="equal">
      <formula>0</formula>
    </cfRule>
  </conditionalFormatting>
  <conditionalFormatting sqref="E163">
    <cfRule type="containsErrors" dxfId="163" priority="236" stopIfTrue="1">
      <formula>ISERROR(E163)</formula>
    </cfRule>
  </conditionalFormatting>
  <conditionalFormatting sqref="E163">
    <cfRule type="cellIs" dxfId="162" priority="235" operator="equal">
      <formula>0</formula>
    </cfRule>
  </conditionalFormatting>
  <conditionalFormatting sqref="D160">
    <cfRule type="containsErrors" dxfId="161" priority="234" stopIfTrue="1">
      <formula>ISERROR(D160)</formula>
    </cfRule>
  </conditionalFormatting>
  <conditionalFormatting sqref="D160">
    <cfRule type="cellIs" dxfId="160" priority="233" operator="equal">
      <formula>0</formula>
    </cfRule>
  </conditionalFormatting>
  <conditionalFormatting sqref="C239">
    <cfRule type="containsErrors" dxfId="159" priority="210" stopIfTrue="1">
      <formula>ISERROR(C239)</formula>
    </cfRule>
  </conditionalFormatting>
  <conditionalFormatting sqref="C239">
    <cfRule type="cellIs" dxfId="158" priority="209" operator="equal">
      <formula>0</formula>
    </cfRule>
  </conditionalFormatting>
  <conditionalFormatting sqref="E239">
    <cfRule type="containsErrors" dxfId="157" priority="204" stopIfTrue="1">
      <formula>ISERROR(E239)</formula>
    </cfRule>
  </conditionalFormatting>
  <conditionalFormatting sqref="E239">
    <cfRule type="cellIs" dxfId="156" priority="203" operator="equal">
      <formula>0</formula>
    </cfRule>
  </conditionalFormatting>
  <conditionalFormatting sqref="C292">
    <cfRule type="containsErrors" dxfId="155" priority="196" stopIfTrue="1">
      <formula>ISERROR(C292)</formula>
    </cfRule>
  </conditionalFormatting>
  <conditionalFormatting sqref="C292">
    <cfRule type="cellIs" dxfId="154" priority="195" operator="equal">
      <formula>0</formula>
    </cfRule>
  </conditionalFormatting>
  <conditionalFormatting sqref="E292">
    <cfRule type="containsErrors" dxfId="153" priority="192" stopIfTrue="1">
      <formula>ISERROR(E292)</formula>
    </cfRule>
  </conditionalFormatting>
  <conditionalFormatting sqref="E292">
    <cfRule type="cellIs" dxfId="152" priority="191" operator="equal">
      <formula>0</formula>
    </cfRule>
  </conditionalFormatting>
  <conditionalFormatting sqref="D200">
    <cfRule type="cellIs" dxfId="151" priority="153" operator="equal">
      <formula>0</formula>
    </cfRule>
  </conditionalFormatting>
  <conditionalFormatting sqref="D200">
    <cfRule type="containsErrors" dxfId="150" priority="154" stopIfTrue="1">
      <formula>ISERROR(D200)</formula>
    </cfRule>
  </conditionalFormatting>
  <conditionalFormatting sqref="C201">
    <cfRule type="containsErrors" dxfId="149" priority="166" stopIfTrue="1">
      <formula>ISERROR(C201)</formula>
    </cfRule>
  </conditionalFormatting>
  <conditionalFormatting sqref="C201">
    <cfRule type="cellIs" dxfId="148" priority="165" operator="equal">
      <formula>0</formula>
    </cfRule>
  </conditionalFormatting>
  <conditionalFormatting sqref="D198">
    <cfRule type="containsErrors" dxfId="147" priority="162" stopIfTrue="1">
      <formula>ISERROR(D198)</formula>
    </cfRule>
  </conditionalFormatting>
  <conditionalFormatting sqref="D198">
    <cfRule type="cellIs" dxfId="146" priority="161" operator="equal">
      <formula>0</formula>
    </cfRule>
  </conditionalFormatting>
  <conditionalFormatting sqref="E201:E202">
    <cfRule type="containsErrors" dxfId="145" priority="160" stopIfTrue="1">
      <formula>ISERROR(E201)</formula>
    </cfRule>
  </conditionalFormatting>
  <conditionalFormatting sqref="E201:E202">
    <cfRule type="cellIs" dxfId="144" priority="159" operator="equal">
      <formula>0</formula>
    </cfRule>
  </conditionalFormatting>
  <conditionalFormatting sqref="E204">
    <cfRule type="containsErrors" dxfId="143" priority="158" stopIfTrue="1">
      <formula>ISERROR(E204)</formula>
    </cfRule>
  </conditionalFormatting>
  <conditionalFormatting sqref="E204">
    <cfRule type="cellIs" dxfId="142" priority="157" operator="equal">
      <formula>0</formula>
    </cfRule>
  </conditionalFormatting>
  <conditionalFormatting sqref="E203">
    <cfRule type="containsErrors" dxfId="141" priority="156" stopIfTrue="1">
      <formula>ISERROR(E203)</formula>
    </cfRule>
  </conditionalFormatting>
  <conditionalFormatting sqref="E203">
    <cfRule type="cellIs" dxfId="140" priority="155" operator="equal">
      <formula>0</formula>
    </cfRule>
  </conditionalFormatting>
  <conditionalFormatting sqref="D199">
    <cfRule type="containsErrors" dxfId="139" priority="152" stopIfTrue="1">
      <formula>ISERROR(D199)</formula>
    </cfRule>
  </conditionalFormatting>
  <conditionalFormatting sqref="D199">
    <cfRule type="cellIs" dxfId="138" priority="151" operator="equal">
      <formula>0</formula>
    </cfRule>
  </conditionalFormatting>
  <conditionalFormatting sqref="C216">
    <cfRule type="containsErrors" dxfId="137" priority="150" stopIfTrue="1">
      <formula>ISERROR(C216)</formula>
    </cfRule>
  </conditionalFormatting>
  <conditionalFormatting sqref="C216">
    <cfRule type="cellIs" dxfId="136" priority="149" operator="equal">
      <formula>0</formula>
    </cfRule>
  </conditionalFormatting>
  <conditionalFormatting sqref="E216:E217">
    <cfRule type="containsErrors" dxfId="135" priority="146" stopIfTrue="1">
      <formula>ISERROR(E216)</formula>
    </cfRule>
  </conditionalFormatting>
  <conditionalFormatting sqref="E216:E217">
    <cfRule type="cellIs" dxfId="134" priority="145" operator="equal">
      <formula>0</formula>
    </cfRule>
  </conditionalFormatting>
  <conditionalFormatting sqref="E219">
    <cfRule type="containsErrors" dxfId="133" priority="144" stopIfTrue="1">
      <formula>ISERROR(E219)</formula>
    </cfRule>
  </conditionalFormatting>
  <conditionalFormatting sqref="E219">
    <cfRule type="cellIs" dxfId="132" priority="143" operator="equal">
      <formula>0</formula>
    </cfRule>
  </conditionalFormatting>
  <conditionalFormatting sqref="E218">
    <cfRule type="containsErrors" dxfId="131" priority="142" stopIfTrue="1">
      <formula>ISERROR(E218)</formula>
    </cfRule>
  </conditionalFormatting>
  <conditionalFormatting sqref="E218">
    <cfRule type="cellIs" dxfId="130" priority="141" operator="equal">
      <formula>0</formula>
    </cfRule>
  </conditionalFormatting>
  <conditionalFormatting sqref="D215">
    <cfRule type="containsErrors" dxfId="129" priority="140" stopIfTrue="1">
      <formula>ISERROR(D215)</formula>
    </cfRule>
  </conditionalFormatting>
  <conditionalFormatting sqref="D215">
    <cfRule type="cellIs" dxfId="128" priority="139" operator="equal">
      <formula>0</formula>
    </cfRule>
  </conditionalFormatting>
  <conditionalFormatting sqref="C233">
    <cfRule type="containsErrors" dxfId="127" priority="138" stopIfTrue="1">
      <formula>ISERROR(C233)</formula>
    </cfRule>
  </conditionalFormatting>
  <conditionalFormatting sqref="C233">
    <cfRule type="cellIs" dxfId="126" priority="137" operator="equal">
      <formula>0</formula>
    </cfRule>
  </conditionalFormatting>
  <conditionalFormatting sqref="E233:E234">
    <cfRule type="containsErrors" dxfId="125" priority="134" stopIfTrue="1">
      <formula>ISERROR(E233)</formula>
    </cfRule>
  </conditionalFormatting>
  <conditionalFormatting sqref="E233:E234">
    <cfRule type="cellIs" dxfId="124" priority="133" operator="equal">
      <formula>0</formula>
    </cfRule>
  </conditionalFormatting>
  <conditionalFormatting sqref="E237">
    <cfRule type="containsErrors" dxfId="123" priority="132" stopIfTrue="1">
      <formula>ISERROR(E237)</formula>
    </cfRule>
  </conditionalFormatting>
  <conditionalFormatting sqref="E237">
    <cfRule type="cellIs" dxfId="122" priority="131" operator="equal">
      <formula>0</formula>
    </cfRule>
  </conditionalFormatting>
  <conditionalFormatting sqref="E235">
    <cfRule type="containsErrors" dxfId="121" priority="130" stopIfTrue="1">
      <formula>ISERROR(E235)</formula>
    </cfRule>
  </conditionalFormatting>
  <conditionalFormatting sqref="E235">
    <cfRule type="cellIs" dxfId="120" priority="129" operator="equal">
      <formula>0</formula>
    </cfRule>
  </conditionalFormatting>
  <conditionalFormatting sqref="D232">
    <cfRule type="cellIs" dxfId="119" priority="127" operator="equal">
      <formula>0</formula>
    </cfRule>
  </conditionalFormatting>
  <conditionalFormatting sqref="D232">
    <cfRule type="containsErrors" dxfId="118" priority="128" stopIfTrue="1">
      <formula>ISERROR(D232)</formula>
    </cfRule>
  </conditionalFormatting>
  <conditionalFormatting sqref="D231">
    <cfRule type="containsErrors" dxfId="117" priority="126" stopIfTrue="1">
      <formula>ISERROR(D231)</formula>
    </cfRule>
  </conditionalFormatting>
  <conditionalFormatting sqref="D231">
    <cfRule type="cellIs" dxfId="116" priority="125" operator="equal">
      <formula>0</formula>
    </cfRule>
  </conditionalFormatting>
  <conditionalFormatting sqref="D256">
    <cfRule type="containsErrors" dxfId="115" priority="124" stopIfTrue="1">
      <formula>ISERROR(D256)</formula>
    </cfRule>
  </conditionalFormatting>
  <conditionalFormatting sqref="D256">
    <cfRule type="cellIs" dxfId="114" priority="123" operator="equal">
      <formula>0</formula>
    </cfRule>
  </conditionalFormatting>
  <conditionalFormatting sqref="C258">
    <cfRule type="containsErrors" dxfId="113" priority="122" stopIfTrue="1">
      <formula>ISERROR(C258)</formula>
    </cfRule>
  </conditionalFormatting>
  <conditionalFormatting sqref="C258">
    <cfRule type="cellIs" dxfId="112" priority="121" operator="equal">
      <formula>0</formula>
    </cfRule>
  </conditionalFormatting>
  <conditionalFormatting sqref="E258:E259">
    <cfRule type="containsErrors" dxfId="111" priority="118" stopIfTrue="1">
      <formula>ISERROR(E258)</formula>
    </cfRule>
  </conditionalFormatting>
  <conditionalFormatting sqref="E258:E259">
    <cfRule type="cellIs" dxfId="110" priority="117" operator="equal">
      <formula>0</formula>
    </cfRule>
  </conditionalFormatting>
  <conditionalFormatting sqref="E261">
    <cfRule type="containsErrors" dxfId="109" priority="116" stopIfTrue="1">
      <formula>ISERROR(E261)</formula>
    </cfRule>
  </conditionalFormatting>
  <conditionalFormatting sqref="E261">
    <cfRule type="cellIs" dxfId="108" priority="115" operator="equal">
      <formula>0</formula>
    </cfRule>
  </conditionalFormatting>
  <conditionalFormatting sqref="E260">
    <cfRule type="containsErrors" dxfId="107" priority="114" stopIfTrue="1">
      <formula>ISERROR(E260)</formula>
    </cfRule>
  </conditionalFormatting>
  <conditionalFormatting sqref="E260">
    <cfRule type="cellIs" dxfId="106" priority="113" operator="equal">
      <formula>0</formula>
    </cfRule>
  </conditionalFormatting>
  <conditionalFormatting sqref="D257">
    <cfRule type="containsErrors" dxfId="105" priority="112" stopIfTrue="1">
      <formula>ISERROR(D257)</formula>
    </cfRule>
  </conditionalFormatting>
  <conditionalFormatting sqref="D257">
    <cfRule type="cellIs" dxfId="104" priority="111" operator="equal">
      <formula>0</formula>
    </cfRule>
  </conditionalFormatting>
  <conditionalFormatting sqref="D284">
    <cfRule type="containsErrors" dxfId="103" priority="110" stopIfTrue="1">
      <formula>ISERROR(D284)</formula>
    </cfRule>
  </conditionalFormatting>
  <conditionalFormatting sqref="D284">
    <cfRule type="cellIs" dxfId="102" priority="109" operator="equal">
      <formula>0</formula>
    </cfRule>
  </conditionalFormatting>
  <conditionalFormatting sqref="C286">
    <cfRule type="containsErrors" dxfId="101" priority="108" stopIfTrue="1">
      <formula>ISERROR(C286)</formula>
    </cfRule>
  </conditionalFormatting>
  <conditionalFormatting sqref="C286">
    <cfRule type="cellIs" dxfId="100" priority="107" operator="equal">
      <formula>0</formula>
    </cfRule>
  </conditionalFormatting>
  <conditionalFormatting sqref="E286:E287">
    <cfRule type="containsErrors" dxfId="99" priority="104" stopIfTrue="1">
      <formula>ISERROR(E286)</formula>
    </cfRule>
  </conditionalFormatting>
  <conditionalFormatting sqref="E286:E287">
    <cfRule type="cellIs" dxfId="98" priority="103" operator="equal">
      <formula>0</formula>
    </cfRule>
  </conditionalFormatting>
  <conditionalFormatting sqref="E290">
    <cfRule type="containsErrors" dxfId="97" priority="102" stopIfTrue="1">
      <formula>ISERROR(E290)</formula>
    </cfRule>
  </conditionalFormatting>
  <conditionalFormatting sqref="E290">
    <cfRule type="cellIs" dxfId="96" priority="101" operator="equal">
      <formula>0</formula>
    </cfRule>
  </conditionalFormatting>
  <conditionalFormatting sqref="E288">
    <cfRule type="containsErrors" dxfId="95" priority="100" stopIfTrue="1">
      <formula>ISERROR(E288)</formula>
    </cfRule>
  </conditionalFormatting>
  <conditionalFormatting sqref="E288">
    <cfRule type="cellIs" dxfId="94" priority="99" operator="equal">
      <formula>0</formula>
    </cfRule>
  </conditionalFormatting>
  <conditionalFormatting sqref="D285">
    <cfRule type="containsErrors" dxfId="93" priority="98" stopIfTrue="1">
      <formula>ISERROR(D285)</formula>
    </cfRule>
  </conditionalFormatting>
  <conditionalFormatting sqref="D285">
    <cfRule type="cellIs" dxfId="92" priority="97" operator="equal">
      <formula>0</formula>
    </cfRule>
  </conditionalFormatting>
  <conditionalFormatting sqref="D319">
    <cfRule type="containsErrors" dxfId="91" priority="96" stopIfTrue="1">
      <formula>ISERROR(D319)</formula>
    </cfRule>
  </conditionalFormatting>
  <conditionalFormatting sqref="D319">
    <cfRule type="cellIs" dxfId="90" priority="95" operator="equal">
      <formula>0</formula>
    </cfRule>
  </conditionalFormatting>
  <conditionalFormatting sqref="C320">
    <cfRule type="containsErrors" dxfId="89" priority="94" stopIfTrue="1">
      <formula>ISERROR(C320)</formula>
    </cfRule>
  </conditionalFormatting>
  <conditionalFormatting sqref="C320">
    <cfRule type="cellIs" dxfId="88" priority="93" operator="equal">
      <formula>0</formula>
    </cfRule>
  </conditionalFormatting>
  <conditionalFormatting sqref="E320:E321">
    <cfRule type="containsErrors" dxfId="87" priority="90" stopIfTrue="1">
      <formula>ISERROR(E320)</formula>
    </cfRule>
  </conditionalFormatting>
  <conditionalFormatting sqref="E320:E321">
    <cfRule type="cellIs" dxfId="86" priority="89" operator="equal">
      <formula>0</formula>
    </cfRule>
  </conditionalFormatting>
  <conditionalFormatting sqref="E324">
    <cfRule type="containsErrors" dxfId="85" priority="88" stopIfTrue="1">
      <formula>ISERROR(E324)</formula>
    </cfRule>
  </conditionalFormatting>
  <conditionalFormatting sqref="E324">
    <cfRule type="cellIs" dxfId="84" priority="87" operator="equal">
      <formula>0</formula>
    </cfRule>
  </conditionalFormatting>
  <conditionalFormatting sqref="E322">
    <cfRule type="containsErrors" dxfId="83" priority="86" stopIfTrue="1">
      <formula>ISERROR(E322)</formula>
    </cfRule>
  </conditionalFormatting>
  <conditionalFormatting sqref="E322">
    <cfRule type="cellIs" dxfId="82" priority="85" operator="equal">
      <formula>0</formula>
    </cfRule>
  </conditionalFormatting>
  <conditionalFormatting sqref="E101">
    <cfRule type="containsErrors" dxfId="81" priority="84" stopIfTrue="1">
      <formula>ISERROR(E101)</formula>
    </cfRule>
  </conditionalFormatting>
  <conditionalFormatting sqref="E101">
    <cfRule type="cellIs" dxfId="80" priority="83" operator="equal">
      <formula>0</formula>
    </cfRule>
  </conditionalFormatting>
  <conditionalFormatting sqref="E236">
    <cfRule type="containsErrors" dxfId="79" priority="82" stopIfTrue="1">
      <formula>ISERROR(E236)</formula>
    </cfRule>
  </conditionalFormatting>
  <conditionalFormatting sqref="E236">
    <cfRule type="cellIs" dxfId="78" priority="81" operator="equal">
      <formula>0</formula>
    </cfRule>
  </conditionalFormatting>
  <conditionalFormatting sqref="E289">
    <cfRule type="containsErrors" dxfId="77" priority="80" stopIfTrue="1">
      <formula>ISERROR(E289)</formula>
    </cfRule>
  </conditionalFormatting>
  <conditionalFormatting sqref="E289">
    <cfRule type="cellIs" dxfId="76" priority="79" operator="equal">
      <formula>0</formula>
    </cfRule>
  </conditionalFormatting>
  <conditionalFormatting sqref="E323">
    <cfRule type="containsErrors" dxfId="75" priority="78" stopIfTrue="1">
      <formula>ISERROR(E323)</formula>
    </cfRule>
  </conditionalFormatting>
  <conditionalFormatting sqref="E323">
    <cfRule type="cellIs" dxfId="74" priority="77" operator="equal">
      <formula>0</formula>
    </cfRule>
  </conditionalFormatting>
  <conditionalFormatting sqref="C352">
    <cfRule type="containsErrors" dxfId="73" priority="76" stopIfTrue="1">
      <formula>ISERROR(C352)</formula>
    </cfRule>
  </conditionalFormatting>
  <conditionalFormatting sqref="C352">
    <cfRule type="cellIs" dxfId="72" priority="75" operator="equal">
      <formula>0</formula>
    </cfRule>
  </conditionalFormatting>
  <conditionalFormatting sqref="C353">
    <cfRule type="containsErrors" dxfId="71" priority="74" stopIfTrue="1">
      <formula>ISERROR(C353)</formula>
    </cfRule>
  </conditionalFormatting>
  <conditionalFormatting sqref="C353">
    <cfRule type="cellIs" dxfId="70" priority="73" operator="equal">
      <formula>0</formula>
    </cfRule>
  </conditionalFormatting>
  <conditionalFormatting sqref="D351">
    <cfRule type="containsErrors" dxfId="69" priority="72" stopIfTrue="1">
      <formula>ISERROR(D351)</formula>
    </cfRule>
  </conditionalFormatting>
  <conditionalFormatting sqref="D351">
    <cfRule type="cellIs" dxfId="68" priority="71" operator="equal">
      <formula>0</formula>
    </cfRule>
  </conditionalFormatting>
  <conditionalFormatting sqref="E352:E353">
    <cfRule type="containsErrors" dxfId="67" priority="70" stopIfTrue="1">
      <formula>ISERROR(E352)</formula>
    </cfRule>
  </conditionalFormatting>
  <conditionalFormatting sqref="E352:E353">
    <cfRule type="cellIs" dxfId="66" priority="69" operator="equal">
      <formula>0</formula>
    </cfRule>
  </conditionalFormatting>
  <conditionalFormatting sqref="E355">
    <cfRule type="containsErrors" dxfId="65" priority="68" stopIfTrue="1">
      <formula>ISERROR(E355)</formula>
    </cfRule>
  </conditionalFormatting>
  <conditionalFormatting sqref="E355">
    <cfRule type="cellIs" dxfId="64" priority="67" operator="equal">
      <formula>0</formula>
    </cfRule>
  </conditionalFormatting>
  <conditionalFormatting sqref="E354">
    <cfRule type="containsErrors" dxfId="63" priority="66" stopIfTrue="1">
      <formula>ISERROR(E354)</formula>
    </cfRule>
  </conditionalFormatting>
  <conditionalFormatting sqref="E354">
    <cfRule type="cellIs" dxfId="62" priority="65" operator="equal">
      <formula>0</formula>
    </cfRule>
  </conditionalFormatting>
  <conditionalFormatting sqref="C379">
    <cfRule type="containsErrors" dxfId="61" priority="64" stopIfTrue="1">
      <formula>ISERROR(C379)</formula>
    </cfRule>
  </conditionalFormatting>
  <conditionalFormatting sqref="C379">
    <cfRule type="cellIs" dxfId="60" priority="63" operator="equal">
      <formula>0</formula>
    </cfRule>
  </conditionalFormatting>
  <conditionalFormatting sqref="C380">
    <cfRule type="containsErrors" dxfId="59" priority="62" stopIfTrue="1">
      <formula>ISERROR(C380)</formula>
    </cfRule>
  </conditionalFormatting>
  <conditionalFormatting sqref="C380">
    <cfRule type="cellIs" dxfId="58" priority="61" operator="equal">
      <formula>0</formula>
    </cfRule>
  </conditionalFormatting>
  <conditionalFormatting sqref="D378">
    <cfRule type="containsErrors" dxfId="57" priority="60" stopIfTrue="1">
      <formula>ISERROR(D378)</formula>
    </cfRule>
  </conditionalFormatting>
  <conditionalFormatting sqref="D378">
    <cfRule type="cellIs" dxfId="56" priority="59" operator="equal">
      <formula>0</formula>
    </cfRule>
  </conditionalFormatting>
  <conditionalFormatting sqref="E379:E380">
    <cfRule type="containsErrors" dxfId="55" priority="58" stopIfTrue="1">
      <formula>ISERROR(E379)</formula>
    </cfRule>
  </conditionalFormatting>
  <conditionalFormatting sqref="E379:E380">
    <cfRule type="cellIs" dxfId="54" priority="57" operator="equal">
      <formula>0</formula>
    </cfRule>
  </conditionalFormatting>
  <conditionalFormatting sqref="E384">
    <cfRule type="containsErrors" dxfId="53" priority="56" stopIfTrue="1">
      <formula>ISERROR(E384)</formula>
    </cfRule>
  </conditionalFormatting>
  <conditionalFormatting sqref="E384">
    <cfRule type="cellIs" dxfId="52" priority="55" operator="equal">
      <formula>0</formula>
    </cfRule>
  </conditionalFormatting>
  <conditionalFormatting sqref="E381:E382">
    <cfRule type="containsErrors" dxfId="51" priority="54" stopIfTrue="1">
      <formula>ISERROR(E381)</formula>
    </cfRule>
  </conditionalFormatting>
  <conditionalFormatting sqref="E381:E382">
    <cfRule type="cellIs" dxfId="50" priority="53" operator="equal">
      <formula>0</formula>
    </cfRule>
  </conditionalFormatting>
  <conditionalFormatting sqref="D382">
    <cfRule type="cellIs" dxfId="49" priority="51" operator="equal">
      <formula>0</formula>
    </cfRule>
  </conditionalFormatting>
  <conditionalFormatting sqref="D382">
    <cfRule type="containsErrors" dxfId="48" priority="52" stopIfTrue="1">
      <formula>ISERROR(D382)</formula>
    </cfRule>
  </conditionalFormatting>
  <conditionalFormatting sqref="C406">
    <cfRule type="containsErrors" dxfId="47" priority="50" stopIfTrue="1">
      <formula>ISERROR(C406)</formula>
    </cfRule>
  </conditionalFormatting>
  <conditionalFormatting sqref="C406">
    <cfRule type="cellIs" dxfId="46" priority="49" operator="equal">
      <formula>0</formula>
    </cfRule>
  </conditionalFormatting>
  <conditionalFormatting sqref="C407">
    <cfRule type="containsErrors" dxfId="45" priority="48" stopIfTrue="1">
      <formula>ISERROR(C407)</formula>
    </cfRule>
  </conditionalFormatting>
  <conditionalFormatting sqref="C407">
    <cfRule type="cellIs" dxfId="44" priority="47" operator="equal">
      <formula>0</formula>
    </cfRule>
  </conditionalFormatting>
  <conditionalFormatting sqref="D405">
    <cfRule type="containsErrors" dxfId="43" priority="46" stopIfTrue="1">
      <formula>ISERROR(D405)</formula>
    </cfRule>
  </conditionalFormatting>
  <conditionalFormatting sqref="D405">
    <cfRule type="cellIs" dxfId="42" priority="45" operator="equal">
      <formula>0</formula>
    </cfRule>
  </conditionalFormatting>
  <conditionalFormatting sqref="E406:E407">
    <cfRule type="containsErrors" dxfId="41" priority="44" stopIfTrue="1">
      <formula>ISERROR(E406)</formula>
    </cfRule>
  </conditionalFormatting>
  <conditionalFormatting sqref="E406:E407">
    <cfRule type="cellIs" dxfId="40" priority="43" operator="equal">
      <formula>0</formula>
    </cfRule>
  </conditionalFormatting>
  <conditionalFormatting sqref="E409">
    <cfRule type="containsErrors" dxfId="39" priority="42" stopIfTrue="1">
      <formula>ISERROR(E409)</formula>
    </cfRule>
  </conditionalFormatting>
  <conditionalFormatting sqref="E409">
    <cfRule type="cellIs" dxfId="38" priority="41" operator="equal">
      <formula>0</formula>
    </cfRule>
  </conditionalFormatting>
  <conditionalFormatting sqref="E408">
    <cfRule type="containsErrors" dxfId="37" priority="40" stopIfTrue="1">
      <formula>ISERROR(E408)</formula>
    </cfRule>
  </conditionalFormatting>
  <conditionalFormatting sqref="E408">
    <cfRule type="cellIs" dxfId="36" priority="39" operator="equal">
      <formula>0</formula>
    </cfRule>
  </conditionalFormatting>
  <conditionalFormatting sqref="C459">
    <cfRule type="containsErrors" dxfId="35" priority="38" stopIfTrue="1">
      <formula>ISERROR(C459)</formula>
    </cfRule>
  </conditionalFormatting>
  <conditionalFormatting sqref="C459">
    <cfRule type="cellIs" dxfId="34" priority="37" operator="equal">
      <formula>0</formula>
    </cfRule>
  </conditionalFormatting>
  <conditionalFormatting sqref="C460">
    <cfRule type="containsErrors" dxfId="33" priority="36" stopIfTrue="1">
      <formula>ISERROR(C460)</formula>
    </cfRule>
  </conditionalFormatting>
  <conditionalFormatting sqref="C460">
    <cfRule type="cellIs" dxfId="32" priority="35" operator="equal">
      <formula>0</formula>
    </cfRule>
  </conditionalFormatting>
  <conditionalFormatting sqref="D456">
    <cfRule type="containsErrors" dxfId="31" priority="34" stopIfTrue="1">
      <formula>ISERROR(D456)</formula>
    </cfRule>
  </conditionalFormatting>
  <conditionalFormatting sqref="D456">
    <cfRule type="cellIs" dxfId="30" priority="33" operator="equal">
      <formula>0</formula>
    </cfRule>
  </conditionalFormatting>
  <conditionalFormatting sqref="E459:E460">
    <cfRule type="containsErrors" dxfId="29" priority="32" stopIfTrue="1">
      <formula>ISERROR(E459)</formula>
    </cfRule>
  </conditionalFormatting>
  <conditionalFormatting sqref="E459:E460">
    <cfRule type="cellIs" dxfId="28" priority="31" operator="equal">
      <formula>0</formula>
    </cfRule>
  </conditionalFormatting>
  <conditionalFormatting sqref="E463">
    <cfRule type="containsErrors" dxfId="27" priority="30" stopIfTrue="1">
      <formula>ISERROR(E463)</formula>
    </cfRule>
  </conditionalFormatting>
  <conditionalFormatting sqref="E463">
    <cfRule type="cellIs" dxfId="26" priority="29" operator="equal">
      <formula>0</formula>
    </cfRule>
  </conditionalFormatting>
  <conditionalFormatting sqref="D457">
    <cfRule type="containsErrors" dxfId="25" priority="26" stopIfTrue="1">
      <formula>ISERROR(D457)</formula>
    </cfRule>
  </conditionalFormatting>
  <conditionalFormatting sqref="D457">
    <cfRule type="cellIs" dxfId="24" priority="25" operator="equal">
      <formula>0</formula>
    </cfRule>
  </conditionalFormatting>
  <conditionalFormatting sqref="D458">
    <cfRule type="cellIs" dxfId="23" priority="23" operator="equal">
      <formula>0</formula>
    </cfRule>
  </conditionalFormatting>
  <conditionalFormatting sqref="D458">
    <cfRule type="containsErrors" dxfId="22" priority="24" stopIfTrue="1">
      <formula>ISERROR(D458)</formula>
    </cfRule>
  </conditionalFormatting>
  <conditionalFormatting sqref="C482">
    <cfRule type="containsErrors" dxfId="21" priority="22" stopIfTrue="1">
      <formula>ISERROR(C482)</formula>
    </cfRule>
  </conditionalFormatting>
  <conditionalFormatting sqref="C482">
    <cfRule type="cellIs" dxfId="20" priority="21" operator="equal">
      <formula>0</formula>
    </cfRule>
  </conditionalFormatting>
  <conditionalFormatting sqref="C483">
    <cfRule type="containsErrors" dxfId="19" priority="20" stopIfTrue="1">
      <formula>ISERROR(C483)</formula>
    </cfRule>
  </conditionalFormatting>
  <conditionalFormatting sqref="C483">
    <cfRule type="cellIs" dxfId="18" priority="19" operator="equal">
      <formula>0</formula>
    </cfRule>
  </conditionalFormatting>
  <conditionalFormatting sqref="D481">
    <cfRule type="containsErrors" dxfId="17" priority="18" stopIfTrue="1">
      <formula>ISERROR(D481)</formula>
    </cfRule>
  </conditionalFormatting>
  <conditionalFormatting sqref="D481">
    <cfRule type="cellIs" dxfId="16" priority="17" operator="equal">
      <formula>0</formula>
    </cfRule>
  </conditionalFormatting>
  <conditionalFormatting sqref="E482:E483">
    <cfRule type="containsErrors" dxfId="15" priority="16" stopIfTrue="1">
      <formula>ISERROR(E482)</formula>
    </cfRule>
  </conditionalFormatting>
  <conditionalFormatting sqref="E482:E483">
    <cfRule type="cellIs" dxfId="14" priority="15" operator="equal">
      <formula>0</formula>
    </cfRule>
  </conditionalFormatting>
  <conditionalFormatting sqref="E486">
    <cfRule type="containsErrors" dxfId="13" priority="14" stopIfTrue="1">
      <formula>ISERROR(E486)</formula>
    </cfRule>
  </conditionalFormatting>
  <conditionalFormatting sqref="E486">
    <cfRule type="cellIs" dxfId="12" priority="13" operator="equal">
      <formula>0</formula>
    </cfRule>
  </conditionalFormatting>
  <conditionalFormatting sqref="E484">
    <cfRule type="containsErrors" dxfId="11" priority="12" stopIfTrue="1">
      <formula>ISERROR(E484)</formula>
    </cfRule>
  </conditionalFormatting>
  <conditionalFormatting sqref="E484">
    <cfRule type="cellIs" dxfId="10" priority="11" operator="equal">
      <formula>0</formula>
    </cfRule>
  </conditionalFormatting>
  <conditionalFormatting sqref="F482:F484 F480 F478 F447 F452:F453 F455 F459:F461 F436:F442 F379:F381 F384 F402 F404 F406:F407 F352:F355 F374 F377 F350 F422:F434 F418:F420 F331:F343 F409 F463 F486 F358:F371 F387:F399 F412:F416 F466:F475">
    <cfRule type="cellIs" dxfId="9" priority="9" stopIfTrue="1" operator="equal">
      <formula>"???"</formula>
    </cfRule>
    <cfRule type="cellIs" dxfId="8" priority="10" stopIfTrue="1" operator="equal">
      <formula>0</formula>
    </cfRule>
  </conditionalFormatting>
  <conditionalFormatting sqref="E383">
    <cfRule type="containsErrors" dxfId="7" priority="8" stopIfTrue="1">
      <formula>ISERROR(E383)</formula>
    </cfRule>
  </conditionalFormatting>
  <conditionalFormatting sqref="E383">
    <cfRule type="cellIs" dxfId="6" priority="7" operator="equal">
      <formula>0</formula>
    </cfRule>
  </conditionalFormatting>
  <conditionalFormatting sqref="F408">
    <cfRule type="cellIs" dxfId="5" priority="5" stopIfTrue="1" operator="equal">
      <formula>"???"</formula>
    </cfRule>
    <cfRule type="cellIs" dxfId="4" priority="6" stopIfTrue="1" operator="equal">
      <formula>0</formula>
    </cfRule>
  </conditionalFormatting>
  <conditionalFormatting sqref="E462">
    <cfRule type="containsErrors" dxfId="3" priority="4" stopIfTrue="1">
      <formula>ISERROR(E462)</formula>
    </cfRule>
  </conditionalFormatting>
  <conditionalFormatting sqref="E462">
    <cfRule type="cellIs" dxfId="2" priority="3" operator="equal">
      <formula>0</formula>
    </cfRule>
  </conditionalFormatting>
  <conditionalFormatting sqref="E485">
    <cfRule type="containsErrors" dxfId="1" priority="2" stopIfTrue="1">
      <formula>ISERROR(E485)</formula>
    </cfRule>
  </conditionalFormatting>
  <conditionalFormatting sqref="E485">
    <cfRule type="cellIs" dxfId="0" priority="1" operator="equal">
      <formula>0</formula>
    </cfRule>
  </conditionalFormatting>
  <pageMargins left="0.31496062992125984" right="0.31496062992125984" top="0.35433070866141736" bottom="0.35433070866141736" header="0.31496062992125984" footer="0.31496062992125984"/>
  <pageSetup scale="50" fitToHeight="0" orientation="landscape" horizontalDpi="4294967295" verticalDpi="4294967295" r:id="rId1"/>
  <rowBreaks count="8" manualBreakCount="8">
    <brk id="57" max="16383" man="1"/>
    <brk id="103" max="16383" man="1"/>
    <brk id="165" max="16383" man="1"/>
    <brk id="220" max="16383" man="1"/>
    <brk id="291" max="16383" man="1"/>
    <brk id="356" max="16383" man="1"/>
    <brk id="410" max="16383" man="1"/>
    <brk id="4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RS</vt:lpstr>
      <vt:lpstr>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2019-02-01T12:09:20Z</dcterms:created>
  <dcterms:modified xsi:type="dcterms:W3CDTF">2023-04-27T06:32:24Z</dcterms:modified>
</cp:coreProperties>
</file>